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ju98862\Desktop\"/>
    </mc:Choice>
  </mc:AlternateContent>
  <bookViews>
    <workbookView xWindow="0" yWindow="0" windowWidth="20490" windowHeight="7755"/>
  </bookViews>
  <sheets>
    <sheet name="01 - Požiarna zbrojnica -..." sheetId="2" r:id="rId1"/>
  </sheets>
  <definedNames>
    <definedName name="_xlnm._FilterDatabase" localSheetId="0" hidden="1">'01 - Požiarna zbrojnica -...'!$C$128:$K$212</definedName>
    <definedName name="_xlnm.Print_Titles" localSheetId="0">'01 - Požiarna zbrojnica -...'!$128:$128</definedName>
    <definedName name="_xlnm.Print_Area" localSheetId="0">'01 - Požiarna zbrojnica -...'!$C$4:$J$76,'01 - Požiarna zbrojnica -...'!$C$82:$J$110,'01 - Požiarna zbrojnica -...'!$C$116:$K$212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2" l="1"/>
  <c r="J36" i="2"/>
  <c r="J35" i="2"/>
  <c r="BI212" i="2"/>
  <c r="BH212" i="2"/>
  <c r="BG212" i="2"/>
  <c r="BE212" i="2"/>
  <c r="T212" i="2"/>
  <c r="T211" i="2"/>
  <c r="R212" i="2"/>
  <c r="R211" i="2"/>
  <c r="P212" i="2"/>
  <c r="P211" i="2"/>
  <c r="BK212" i="2"/>
  <c r="BK211" i="2"/>
  <c r="J211" i="2"/>
  <c r="J109" i="2" s="1"/>
  <c r="J212" i="2"/>
  <c r="BF212" i="2" s="1"/>
  <c r="BI210" i="2"/>
  <c r="BH210" i="2"/>
  <c r="BG210" i="2"/>
  <c r="BE210" i="2"/>
  <c r="T210" i="2"/>
  <c r="R210" i="2"/>
  <c r="P210" i="2"/>
  <c r="BK210" i="2"/>
  <c r="J210" i="2"/>
  <c r="BF210" i="2"/>
  <c r="BI209" i="2"/>
  <c r="BH209" i="2"/>
  <c r="BG209" i="2"/>
  <c r="BE209" i="2"/>
  <c r="T209" i="2"/>
  <c r="T208" i="2" s="1"/>
  <c r="R209" i="2"/>
  <c r="R208" i="2"/>
  <c r="P209" i="2"/>
  <c r="P208" i="2" s="1"/>
  <c r="BK209" i="2"/>
  <c r="BK208" i="2"/>
  <c r="J208" i="2"/>
  <c r="J108" i="2" s="1"/>
  <c r="J209" i="2"/>
  <c r="BF209" i="2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/>
  <c r="BI203" i="2"/>
  <c r="BH203" i="2"/>
  <c r="BG203" i="2"/>
  <c r="BE203" i="2"/>
  <c r="T203" i="2"/>
  <c r="T202" i="2" s="1"/>
  <c r="R203" i="2"/>
  <c r="R202" i="2"/>
  <c r="P203" i="2"/>
  <c r="P202" i="2" s="1"/>
  <c r="BK203" i="2"/>
  <c r="BK202" i="2"/>
  <c r="J202" i="2"/>
  <c r="J107" i="2" s="1"/>
  <c r="J203" i="2"/>
  <c r="BF203" i="2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T193" i="2" s="1"/>
  <c r="R194" i="2"/>
  <c r="R193" i="2" s="1"/>
  <c r="R184" i="2" s="1"/>
  <c r="P194" i="2"/>
  <c r="P193" i="2" s="1"/>
  <c r="BK194" i="2"/>
  <c r="BK193" i="2" s="1"/>
  <c r="J193" i="2" s="1"/>
  <c r="J106" i="2" s="1"/>
  <c r="J194" i="2"/>
  <c r="BF194" i="2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/>
  <c r="BI189" i="2"/>
  <c r="BH189" i="2"/>
  <c r="BG189" i="2"/>
  <c r="BE189" i="2"/>
  <c r="T189" i="2"/>
  <c r="R189" i="2"/>
  <c r="P189" i="2"/>
  <c r="BK189" i="2"/>
  <c r="J189" i="2"/>
  <c r="BF189" i="2" s="1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T185" i="2" s="1"/>
  <c r="R187" i="2"/>
  <c r="P187" i="2"/>
  <c r="BK187" i="2"/>
  <c r="J187" i="2"/>
  <c r="BF187" i="2" s="1"/>
  <c r="BI186" i="2"/>
  <c r="BH186" i="2"/>
  <c r="BG186" i="2"/>
  <c r="BE186" i="2"/>
  <c r="T186" i="2"/>
  <c r="R186" i="2"/>
  <c r="R185" i="2"/>
  <c r="P186" i="2"/>
  <c r="P185" i="2" s="1"/>
  <c r="BK186" i="2"/>
  <c r="BK185" i="2"/>
  <c r="J185" i="2" s="1"/>
  <c r="J105" i="2" s="1"/>
  <c r="J186" i="2"/>
  <c r="BF186" i="2" s="1"/>
  <c r="BI183" i="2"/>
  <c r="BH183" i="2"/>
  <c r="BG183" i="2"/>
  <c r="BE183" i="2"/>
  <c r="T183" i="2"/>
  <c r="T182" i="2" s="1"/>
  <c r="R183" i="2"/>
  <c r="R182" i="2"/>
  <c r="P183" i="2"/>
  <c r="P182" i="2" s="1"/>
  <c r="BK183" i="2"/>
  <c r="BK182" i="2"/>
  <c r="J182" i="2"/>
  <c r="J103" i="2" s="1"/>
  <c r="J183" i="2"/>
  <c r="BF183" i="2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/>
  <c r="BI177" i="2"/>
  <c r="BH177" i="2"/>
  <c r="BG177" i="2"/>
  <c r="BE177" i="2"/>
  <c r="T177" i="2"/>
  <c r="R177" i="2"/>
  <c r="P177" i="2"/>
  <c r="BK177" i="2"/>
  <c r="J177" i="2"/>
  <c r="BF177" i="2" s="1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T174" i="2" s="1"/>
  <c r="R175" i="2"/>
  <c r="R174" i="2"/>
  <c r="P175" i="2"/>
  <c r="P174" i="2" s="1"/>
  <c r="BK175" i="2"/>
  <c r="BK174" i="2"/>
  <c r="J174" i="2"/>
  <c r="J102" i="2" s="1"/>
  <c r="J175" i="2"/>
  <c r="BF175" i="2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T164" i="2" s="1"/>
  <c r="R165" i="2"/>
  <c r="R164" i="2"/>
  <c r="P165" i="2"/>
  <c r="P164" i="2" s="1"/>
  <c r="BK165" i="2"/>
  <c r="BK164" i="2"/>
  <c r="J164" i="2"/>
  <c r="J101" i="2" s="1"/>
  <c r="J165" i="2"/>
  <c r="BF165" i="2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P155" i="2" s="1"/>
  <c r="BK158" i="2"/>
  <c r="J158" i="2"/>
  <c r="BF158" i="2"/>
  <c r="BI157" i="2"/>
  <c r="BH157" i="2"/>
  <c r="BG157" i="2"/>
  <c r="BE157" i="2"/>
  <c r="T157" i="2"/>
  <c r="T155" i="2" s="1"/>
  <c r="R157" i="2"/>
  <c r="P157" i="2"/>
  <c r="BK157" i="2"/>
  <c r="J157" i="2"/>
  <c r="BF157" i="2" s="1"/>
  <c r="BI156" i="2"/>
  <c r="BH156" i="2"/>
  <c r="BG156" i="2"/>
  <c r="BE156" i="2"/>
  <c r="T156" i="2"/>
  <c r="R156" i="2"/>
  <c r="R155" i="2" s="1"/>
  <c r="P156" i="2"/>
  <c r="BK156" i="2"/>
  <c r="BK155" i="2" s="1"/>
  <c r="J155" i="2" s="1"/>
  <c r="J100" i="2" s="1"/>
  <c r="J156" i="2"/>
  <c r="BF156" i="2" s="1"/>
  <c r="BI154" i="2"/>
  <c r="BH154" i="2"/>
  <c r="BG154" i="2"/>
  <c r="BE154" i="2"/>
  <c r="T154" i="2"/>
  <c r="R154" i="2"/>
  <c r="P154" i="2"/>
  <c r="BK154" i="2"/>
  <c r="J154" i="2"/>
  <c r="BF154" i="2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/>
  <c r="BI143" i="2"/>
  <c r="BH143" i="2"/>
  <c r="BG143" i="2"/>
  <c r="BE143" i="2"/>
  <c r="T143" i="2"/>
  <c r="T142" i="2" s="1"/>
  <c r="R143" i="2"/>
  <c r="R142" i="2"/>
  <c r="P143" i="2"/>
  <c r="P142" i="2" s="1"/>
  <c r="BK143" i="2"/>
  <c r="BK142" i="2"/>
  <c r="J142" i="2"/>
  <c r="J99" i="2" s="1"/>
  <c r="J143" i="2"/>
  <c r="BF143" i="2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BK140" i="2"/>
  <c r="J140" i="2"/>
  <c r="BF140" i="2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E138" i="2"/>
  <c r="T138" i="2"/>
  <c r="R138" i="2"/>
  <c r="P138" i="2"/>
  <c r="BK138" i="2"/>
  <c r="J138" i="2"/>
  <c r="BF138" i="2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R134" i="2"/>
  <c r="P134" i="2"/>
  <c r="BK134" i="2"/>
  <c r="J134" i="2"/>
  <c r="BF134" i="2"/>
  <c r="BI133" i="2"/>
  <c r="BH133" i="2"/>
  <c r="BG133" i="2"/>
  <c r="BE133" i="2"/>
  <c r="T133" i="2"/>
  <c r="R133" i="2"/>
  <c r="P133" i="2"/>
  <c r="BK133" i="2"/>
  <c r="J133" i="2"/>
  <c r="BF133" i="2" s="1"/>
  <c r="BI132" i="2"/>
  <c r="BH132" i="2"/>
  <c r="F36" i="2" s="1"/>
  <c r="BG132" i="2"/>
  <c r="F35" i="2" s="1"/>
  <c r="BE132" i="2"/>
  <c r="F33" i="2" s="1"/>
  <c r="J33" i="2"/>
  <c r="T132" i="2"/>
  <c r="T131" i="2" s="1"/>
  <c r="R132" i="2"/>
  <c r="R131" i="2" s="1"/>
  <c r="R130" i="2" s="1"/>
  <c r="R129" i="2" s="1"/>
  <c r="P132" i="2"/>
  <c r="P131" i="2" s="1"/>
  <c r="BK132" i="2"/>
  <c r="BK131" i="2" s="1"/>
  <c r="J132" i="2"/>
  <c r="BF132" i="2"/>
  <c r="J125" i="2"/>
  <c r="F125" i="2"/>
  <c r="F123" i="2"/>
  <c r="E121" i="2"/>
  <c r="J91" i="2"/>
  <c r="F91" i="2"/>
  <c r="F89" i="2"/>
  <c r="E87" i="2"/>
  <c r="F126" i="2"/>
  <c r="J123" i="2"/>
  <c r="E119" i="2"/>
  <c r="E85" i="2"/>
  <c r="F37" i="2" l="1"/>
  <c r="J34" i="2"/>
  <c r="J89" i="2"/>
  <c r="T130" i="2"/>
  <c r="P184" i="2"/>
  <c r="T184" i="2"/>
  <c r="J131" i="2"/>
  <c r="J98" i="2" s="1"/>
  <c r="BK130" i="2"/>
  <c r="P130" i="2"/>
  <c r="P129" i="2" s="1"/>
  <c r="F34" i="2"/>
  <c r="BK184" i="2"/>
  <c r="J184" i="2" s="1"/>
  <c r="J104" i="2" s="1"/>
  <c r="J130" i="2" l="1"/>
  <c r="J97" i="2" s="1"/>
  <c r="BK129" i="2"/>
  <c r="J129" i="2" s="1"/>
  <c r="T129" i="2"/>
  <c r="J30" i="2" l="1"/>
  <c r="J96" i="2"/>
  <c r="J39" i="2" l="1"/>
</calcChain>
</file>

<file path=xl/sharedStrings.xml><?xml version="1.0" encoding="utf-8"?>
<sst xmlns="http://schemas.openxmlformats.org/spreadsheetml/2006/main" count="1257" uniqueCount="389">
  <si>
    <t/>
  </si>
  <si>
    <t>False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</si>
  <si>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</si>
  <si>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</si>
  <si>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</si>
  <si>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</si>
  <si>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</si>
  <si>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</si>
  <si>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</si>
  <si>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>Ratvaj</t>
  </si>
  <si>
    <t>Dátum:</t>
  </si>
  <si>
    <t>Objednávateľ:</t>
  </si>
  <si>
    <t>IČO:</t>
  </si>
  <si>
    <t>Obec Ratvaj,Ratvaj 33, 082 66 Uzovce</t>
  </si>
  <si>
    <t>IČ DPH:</t>
  </si>
  <si>
    <t>Zhotoviteľ:</t>
  </si>
  <si>
    <t>Projektant:</t>
  </si>
  <si>
    <t>A-Club, s.r.o., Prešov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</si>
  <si>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</si>
  <si>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</si>
  <si>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</si>
  <si>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</si>
  <si>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</si>
  <si>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</si>
  <si>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</si>
  <si>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</si>
  <si>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</si>
  <si>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</si>
  <si>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</si>
  <si>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</si>
  <si>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</si>
  <si>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</si>
  <si>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</si>
  <si>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</si>
  <si>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</si>
  <si>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</si>
  <si>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</si>
  <si>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</si>
  <si>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</si>
  <si>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</si>
  <si>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</si>
  <si>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</si>
  <si>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</si>
  <si>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</si>
  <si>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</si>
  <si>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{3cb96aef-57a2-439d-8f37-48f711f8a330}</t>
  </si>
  <si>
    <t>KRYCÍ LIST ROZPOČTU</t>
  </si>
  <si>
    <t>Objekt:</t>
  </si>
  <si>
    <t>01 - Požiarna zbrojnica - prestavba Ratvaj - hrubá stavba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</si>
  <si>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</si>
  <si>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</si>
  <si>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</si>
  <si>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</si>
  <si>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</si>
  <si>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</si>
  <si>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</si>
  <si>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</si>
  <si>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</si>
  <si>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</si>
  <si>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</si>
  <si>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</si>
  <si>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</si>
  <si>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</si>
  <si>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</si>
  <si>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762 - Konštrukcie tesárske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</si>
  <si>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</si>
  <si>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</si>
  <si>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</si>
  <si>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</si>
  <si>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</si>
  <si>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</si>
  <si>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</si>
  <si>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</si>
  <si>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</si>
  <si>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</si>
  <si>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</si>
  <si>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</si>
  <si>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</si>
  <si>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</si>
  <si>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</si>
  <si>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</si>
  <si>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</si>
  <si>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</si>
  <si>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</si>
  <si>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</t>
  </si>
  <si>
    <t>Odstránenie ornice s vodor. premiestn. na hromady, so zložením na vzdialenosť do 100 m a do 100m3</t>
  </si>
  <si>
    <t>m3</t>
  </si>
  <si>
    <t>CS CENEKON 2019 01</t>
  </si>
  <si>
    <t>4</t>
  </si>
  <si>
    <t>2</t>
  </si>
  <si>
    <t>-636191938</t>
  </si>
  <si>
    <t>122201101</t>
  </si>
  <si>
    <t>Odkopávka a prekopávka nezapažená v hornine 3, do 100 m3</t>
  </si>
  <si>
    <t>1598257134</t>
  </si>
  <si>
    <t>3</t>
  </si>
  <si>
    <t>122201109</t>
  </si>
  <si>
    <t>Odkopávky a prekopávky nezapažené. Príplatok k cenám za lepivosť horniny 3</t>
  </si>
  <si>
    <t>2089514086</t>
  </si>
  <si>
    <t>132201101</t>
  </si>
  <si>
    <t>Výkop ryhy do šírky 600 mm v horn.3 do 100 m3</t>
  </si>
  <si>
    <t>419799996</t>
  </si>
  <si>
    <t>5</t>
  </si>
  <si>
    <t>132201109</t>
  </si>
  <si>
    <t>Príplatok k cene za lepivosť pri hĺbení rýh šírky do 600 mm zapažených i nezapažených s urovnaním dna v hornine 3</t>
  </si>
  <si>
    <t>-1395923876</t>
  </si>
  <si>
    <t>6</t>
  </si>
  <si>
    <t>162301101</t>
  </si>
  <si>
    <t>Vodorovné premiestnenie výkopku po spevnenej ceste z horniny tr.1-4, do 100 m3 na vzdialenosť do 500 m</t>
  </si>
  <si>
    <t>-143623706</t>
  </si>
  <si>
    <t>7</t>
  </si>
  <si>
    <t>162501102</t>
  </si>
  <si>
    <t>Vodorovné premiestnenie výkopku po spevnenej ceste z horniny tr.1-4, do 100 m3 na vzdialenosť do 3000 m</t>
  </si>
  <si>
    <t>-1423584610</t>
  </si>
  <si>
    <t>8</t>
  </si>
  <si>
    <t>162501105</t>
  </si>
  <si>
    <t>Vodorovné premiestnenie výkopku po spevnenej ceste z horniny tr.1-4, do 100 m3, príplatok k cene za každých ďalšich a začatých 1000 m</t>
  </si>
  <si>
    <t>-2128449942</t>
  </si>
  <si>
    <t>9</t>
  </si>
  <si>
    <t>171201201</t>
  </si>
  <si>
    <t>Uloženie sypaniny na skládky do 100 m3</t>
  </si>
  <si>
    <t>-742020248</t>
  </si>
  <si>
    <t>10</t>
  </si>
  <si>
    <t>171209002</t>
  </si>
  <si>
    <t>Poplatok za skladovanie - zemina a kamenivo (17 05) ostatné</t>
  </si>
  <si>
    <t>-1264859488</t>
  </si>
  <si>
    <t>Zakladanie</t>
  </si>
  <si>
    <t>11</t>
  </si>
  <si>
    <t>215901101</t>
  </si>
  <si>
    <t>Zhutnenie podložia z rastlej horniny 1 až 4 pod násypy, z hornina súdržných do 92 % PS a nesúdržných</t>
  </si>
  <si>
    <t>m2</t>
  </si>
  <si>
    <t>-1231347854</t>
  </si>
  <si>
    <t>12</t>
  </si>
  <si>
    <t>271573001</t>
  </si>
  <si>
    <t>Násyp pod základové  konštrukcie so zhutnením zo štrkopiesku fr.0-32 mm</t>
  </si>
  <si>
    <t>-1028713439</t>
  </si>
  <si>
    <t>13</t>
  </si>
  <si>
    <t>273321311</t>
  </si>
  <si>
    <t>Betón základových dosiek, železový (bez výstuže), tr. C 16/20</t>
  </si>
  <si>
    <t>-1645711695</t>
  </si>
  <si>
    <t>14</t>
  </si>
  <si>
    <t>273351217</t>
  </si>
  <si>
    <t>Debnenie stien základových dosiek, zhotovenie-tradičné</t>
  </si>
  <si>
    <t>-1511393819</t>
  </si>
  <si>
    <t>15</t>
  </si>
  <si>
    <t>273351218</t>
  </si>
  <si>
    <t>Debnenie stien základových dosiek, odstránenie-tradičné</t>
  </si>
  <si>
    <t>1937799709</t>
  </si>
  <si>
    <t>16</t>
  </si>
  <si>
    <t>273362422</t>
  </si>
  <si>
    <t>Výstuž základových dosiek zo zvár. sietí KARI, priemer drôtu 6/6 mm, veľkosť oka 150x150 mm</t>
  </si>
  <si>
    <t>1638932098</t>
  </si>
  <si>
    <t>17</t>
  </si>
  <si>
    <t>274271300</t>
  </si>
  <si>
    <t>Murivo základových pásov (m3) PREMAC 50x15x25 s betónovou výplňou C 16/20 hr. 150 mm</t>
  </si>
  <si>
    <t>1089636919</t>
  </si>
  <si>
    <t>18</t>
  </si>
  <si>
    <t>274271303</t>
  </si>
  <si>
    <t>Murivo základových pásov (m3) PREMAC 50x30x25 s betónovou výplňou C 16/20 hr. 300 mm</t>
  </si>
  <si>
    <t>1953255114</t>
  </si>
  <si>
    <t>19</t>
  </si>
  <si>
    <t>274313611</t>
  </si>
  <si>
    <t>Betón základových pásov, prostý tr. C 16/20</t>
  </si>
  <si>
    <t>-904298726</t>
  </si>
  <si>
    <t>274321411</t>
  </si>
  <si>
    <t>Betón základových pásov, železový (bez výstuže), tr. C 25/30</t>
  </si>
  <si>
    <t>-2027387268</t>
  </si>
  <si>
    <t>21</t>
  </si>
  <si>
    <t>274361821</t>
  </si>
  <si>
    <t>Výstuž základových pásov z ocele 10505</t>
  </si>
  <si>
    <t>t</t>
  </si>
  <si>
    <t>548844170</t>
  </si>
  <si>
    <t>22</t>
  </si>
  <si>
    <t>274361825</t>
  </si>
  <si>
    <t>Výstuž pre murivo základových pásov PREMAC s betónovou výplňou z ocele 10505</t>
  </si>
  <si>
    <t>466905638</t>
  </si>
  <si>
    <t>Zvislé a kompletné konštrukcie</t>
  </si>
  <si>
    <t>23</t>
  </si>
  <si>
    <t>311273116</t>
  </si>
  <si>
    <t>Murivo nosné (m3) z tvárnic YTONG Standard hr. 300 mm P2-400 PDK, na MVC a maltu YTONG (300x249x599)</t>
  </si>
  <si>
    <t>-145538063</t>
  </si>
  <si>
    <t>24</t>
  </si>
  <si>
    <t>317165223</t>
  </si>
  <si>
    <t>Nosný preklad YTONG šírky 300 mm, výšky 249 mm, dĺžky 1750 mm</t>
  </si>
  <si>
    <t>ks</t>
  </si>
  <si>
    <t>-1727217577</t>
  </si>
  <si>
    <t>25</t>
  </si>
  <si>
    <t>317165303</t>
  </si>
  <si>
    <t>Nenosný preklad YTONG šírky 150 mm, výšky 249 mm, dĺžky 1250 mm</t>
  </si>
  <si>
    <t>1721022238</t>
  </si>
  <si>
    <t>26</t>
  </si>
  <si>
    <t>317321411</t>
  </si>
  <si>
    <t>Betón prekladov železový (bez výstuže) tr. C 25/30</t>
  </si>
  <si>
    <t>1244808571</t>
  </si>
  <si>
    <t>27</t>
  </si>
  <si>
    <t>317351101</t>
  </si>
  <si>
    <t>Debnenie klenbových pásov valcových vrátane podpernej konštrukcie do výšky 4m zhotovenie</t>
  </si>
  <si>
    <t>-1170975756</t>
  </si>
  <si>
    <t>28</t>
  </si>
  <si>
    <t>317351102</t>
  </si>
  <si>
    <t>Debnenie klenbových pásov valcových vrátane podpernej konštrukcie do výšky 4m odstránenie</t>
  </si>
  <si>
    <t>1091516911</t>
  </si>
  <si>
    <t>29</t>
  </si>
  <si>
    <t>317361821</t>
  </si>
  <si>
    <t>Výstuž prekladov z ocele 10505</t>
  </si>
  <si>
    <t>1230489137</t>
  </si>
  <si>
    <t>30</t>
  </si>
  <si>
    <t>342272104</t>
  </si>
  <si>
    <t>Priečky z tvárnic YTONG hr. 150 mm P2-500 hladkých, na MVC a maltu YTONG (150x249x599)</t>
  </si>
  <si>
    <t>-1567736552</t>
  </si>
  <si>
    <t>Vodorovné konštrukcie</t>
  </si>
  <si>
    <t>31</t>
  </si>
  <si>
    <t>417321515</t>
  </si>
  <si>
    <t>Betón stužujúcich pásov a vencov železový tr. C 25/30</t>
  </si>
  <si>
    <t>1179243196</t>
  </si>
  <si>
    <t>32</t>
  </si>
  <si>
    <t>417351115</t>
  </si>
  <si>
    <t>Debnenie bočníc stužujúcich pásov a vencov vrátane vzpier zhotovenie</t>
  </si>
  <si>
    <t>734360990</t>
  </si>
  <si>
    <t>33</t>
  </si>
  <si>
    <t>417351116</t>
  </si>
  <si>
    <t>Debnenie bočníc stužujúcich pásov a vencov vrátane vzpier odstránenie</t>
  </si>
  <si>
    <t>1544860346</t>
  </si>
  <si>
    <t>34</t>
  </si>
  <si>
    <t>417361821</t>
  </si>
  <si>
    <t>Výstuž stužujúcich pásov a vencov z betonárskej ocele 10505</t>
  </si>
  <si>
    <t>-943477803</t>
  </si>
  <si>
    <t>35</t>
  </si>
  <si>
    <t>417391151</t>
  </si>
  <si>
    <t>Montáž obkladu betónových konštrukcií vykonaný súčasne s betónovaním extrudovaným polystyrénom</t>
  </si>
  <si>
    <t>-420846956</t>
  </si>
  <si>
    <t>36</t>
  </si>
  <si>
    <t>M</t>
  </si>
  <si>
    <t>283750000700</t>
  </si>
  <si>
    <t>Doska XPS STYRODUR 2800 C hr. 50 mm, zateplenie soklov, suterénov, podláh, ISOVER</t>
  </si>
  <si>
    <t>-1384461049</t>
  </si>
  <si>
    <t>37</t>
  </si>
  <si>
    <t>430321313</t>
  </si>
  <si>
    <t>Schodiskové konštrukcie, betón železový tr. C 16/20</t>
  </si>
  <si>
    <t>-112509115</t>
  </si>
  <si>
    <t>38</t>
  </si>
  <si>
    <t>434351141</t>
  </si>
  <si>
    <t>Debnenie stupňov na podstupňovej doske alebo na teréne pôdorysne priamočiarych zhotovenie</t>
  </si>
  <si>
    <t>566781776</t>
  </si>
  <si>
    <t>39</t>
  </si>
  <si>
    <t>434351142</t>
  </si>
  <si>
    <t>Debnenie stupňov na podstupňovej doske alebo na teréne pôdorysne priamočiarych odstránenie</t>
  </si>
  <si>
    <t>-2132582893</t>
  </si>
  <si>
    <t>Ostatné konštrukcie a práce-búranie</t>
  </si>
  <si>
    <t>40</t>
  </si>
  <si>
    <t>941955001</t>
  </si>
  <si>
    <t>Lešenie ľahké pracovné pomocné, s výškou lešeňovej podlahy do 1,20 m</t>
  </si>
  <si>
    <t>15865229</t>
  </si>
  <si>
    <t>41</t>
  </si>
  <si>
    <t>941955002</t>
  </si>
  <si>
    <t>Lešenie ľahké pracovné pomocné s výškou lešeňovej podlahy nad 1,20 do 1,90 m</t>
  </si>
  <si>
    <t>1883970241</t>
  </si>
  <si>
    <t>42</t>
  </si>
  <si>
    <t>979011111</t>
  </si>
  <si>
    <t>Zvislá doprava sutiny a vybúraných hmôt za prvé podlažie nad alebo pod základným podlažím</t>
  </si>
  <si>
    <t>989865348</t>
  </si>
  <si>
    <t>43</t>
  </si>
  <si>
    <t>979081111</t>
  </si>
  <si>
    <t>Odvoz sutiny a vybúraných hmôt na skládku do 1 km</t>
  </si>
  <si>
    <t>-560871340</t>
  </si>
  <si>
    <t>44</t>
  </si>
  <si>
    <t>979081121</t>
  </si>
  <si>
    <t>Odvoz sutiny a vybúraných hmôt na skládku za každý ďalší 1 km</t>
  </si>
  <si>
    <t>-815354104</t>
  </si>
  <si>
    <t>45</t>
  </si>
  <si>
    <t>979082111</t>
  </si>
  <si>
    <t>Vnútrostavenisková doprava sutiny a vybúraných hmôt do 10 m</t>
  </si>
  <si>
    <t>900110385</t>
  </si>
  <si>
    <t>46</t>
  </si>
  <si>
    <t>979089012</t>
  </si>
  <si>
    <t>Poplatok za skladovanie - betón, tehly, dlaždice (17 01 ), ostatné</t>
  </si>
  <si>
    <t>1681872968</t>
  </si>
  <si>
    <t>99</t>
  </si>
  <si>
    <t>Presun hmôt HSV</t>
  </si>
  <si>
    <t>47</t>
  </si>
  <si>
    <t>998011001</t>
  </si>
  <si>
    <t>Presun hmôt pre budovy  (801, 803, 812), zvislá konštr. z tehál, tvárnic, z kovu výšky do 6 m</t>
  </si>
  <si>
    <t>-1648664385</t>
  </si>
  <si>
    <t>PSV</t>
  </si>
  <si>
    <t>Práce a dodávky PSV</t>
  </si>
  <si>
    <t>711</t>
  </si>
  <si>
    <t>Izolácie proti vode a vlhkosti</t>
  </si>
  <si>
    <t>48</t>
  </si>
  <si>
    <t>711111001</t>
  </si>
  <si>
    <t>Zhotovenie izolácie proti zemnej vlhkosti vodorovná náterom penetračným za studena</t>
  </si>
  <si>
    <t>259521014</t>
  </si>
  <si>
    <t>49</t>
  </si>
  <si>
    <t>245620000205</t>
  </si>
  <si>
    <t>Náter hydroizolačný, penetrácia a adhézny podklad na živičnej báze, proti zemnej vlhkosti</t>
  </si>
  <si>
    <t>l</t>
  </si>
  <si>
    <t>-191244924</t>
  </si>
  <si>
    <t>50</t>
  </si>
  <si>
    <t>711131103</t>
  </si>
  <si>
    <t>Zhotovenie  izolácie proti zemnej vlhkosti vodorovne, separačná fólia na sucho</t>
  </si>
  <si>
    <t>-1105069382</t>
  </si>
  <si>
    <t>51</t>
  </si>
  <si>
    <t>283230006600</t>
  </si>
  <si>
    <t>Parozábrana - fólia z PE hr. 0,2 mm</t>
  </si>
  <si>
    <t>-353878477</t>
  </si>
  <si>
    <t>52</t>
  </si>
  <si>
    <t>711141559</t>
  </si>
  <si>
    <t>Zhotovenie  izolácie proti zemnej vlhkosti a tlakovej vode vodorovná NAIP pritavením</t>
  </si>
  <si>
    <t>987773462</t>
  </si>
  <si>
    <t>53</t>
  </si>
  <si>
    <t>628310001201</t>
  </si>
  <si>
    <t>Pás asfaltový pre spodné vrstvy hydroizolačných systémov hr. 3,5 mm</t>
  </si>
  <si>
    <t>-764361142</t>
  </si>
  <si>
    <t>54</t>
  </si>
  <si>
    <t>998711201</t>
  </si>
  <si>
    <t>Presun hmôt pre izoláciu proti vode v objektoch výšky do 6 m</t>
  </si>
  <si>
    <t>%</t>
  </si>
  <si>
    <t>-635060203</t>
  </si>
  <si>
    <t>712</t>
  </si>
  <si>
    <t>Izolácie striech, povlakové krytiny</t>
  </si>
  <si>
    <t>55</t>
  </si>
  <si>
    <t>712370070</t>
  </si>
  <si>
    <t>Zhotovenie povlakovej krytiny striech plochých do 10° PVC-P fóliou upevnenou prikotvením so zvarením spoju</t>
  </si>
  <si>
    <t>-847300897</t>
  </si>
  <si>
    <t>56</t>
  </si>
  <si>
    <t>283220002000</t>
  </si>
  <si>
    <t>Hydroizolačná fólia PVC-P FATRAFOL 810, hr. 1,5 mm, š. 1,3 m, izolácia plochých striech, farba sivá, FATRA IZOLFA</t>
  </si>
  <si>
    <t>-1088705346</t>
  </si>
  <si>
    <t>57</t>
  </si>
  <si>
    <t>311970001501</t>
  </si>
  <si>
    <t>Vrut do dĺžky 150 mm na upevnenie do dosiek OSB</t>
  </si>
  <si>
    <t>2065803842</t>
  </si>
  <si>
    <t>58</t>
  </si>
  <si>
    <t>712973820</t>
  </si>
  <si>
    <t xml:space="preserve">Detaily k termoplastom všeobecne, oplechovanie okraja odkvapovou záveternou lištou z hrubopolpast. plechu </t>
  </si>
  <si>
    <t>m</t>
  </si>
  <si>
    <t>453614057</t>
  </si>
  <si>
    <t>59</t>
  </si>
  <si>
    <t>712973875</t>
  </si>
  <si>
    <t>Detaily k termoplastom všeobecne, oplechovanie okraja odkvapovou lištou z hrubopolpast. plechu RŠ 140 mm</t>
  </si>
  <si>
    <t>-513691555</t>
  </si>
  <si>
    <t>60</t>
  </si>
  <si>
    <t>712990040</t>
  </si>
  <si>
    <t>Položenie geotextílie vodorovne alebo zvislo na strechy ploché do 10°</t>
  </si>
  <si>
    <t>424087576</t>
  </si>
  <si>
    <t>61</t>
  </si>
  <si>
    <t>693110001200</t>
  </si>
  <si>
    <t>Geotextília netkaná 300 g/m2</t>
  </si>
  <si>
    <t>1216036794</t>
  </si>
  <si>
    <t>62</t>
  </si>
  <si>
    <t>998712201</t>
  </si>
  <si>
    <t>Presun hmôt pre izoláciu povlakovej krytiny v objektoch výšky do 6 m</t>
  </si>
  <si>
    <t>644622096</t>
  </si>
  <si>
    <t>762</t>
  </si>
  <si>
    <t>Konštrukcie tesárske</t>
  </si>
  <si>
    <t>63</t>
  </si>
  <si>
    <t>762332120</t>
  </si>
  <si>
    <t>Montáž viazaných konštrukcií krovov striech z reziva priemernej plochy 120-224 cm2</t>
  </si>
  <si>
    <t>15516735</t>
  </si>
  <si>
    <t>64</t>
  </si>
  <si>
    <t>605120007105</t>
  </si>
  <si>
    <t xml:space="preserve">Hranoly </t>
  </si>
  <si>
    <t>372436690</t>
  </si>
  <si>
    <t>65</t>
  </si>
  <si>
    <t>762395000</t>
  </si>
  <si>
    <t>Spojovacie prostriedky pre viazané konštrukcie krovov, debnenie a laťovanie, nadstrešné konštr., spádové kliny - svorky, dosky, klince, pásová oceľ, vruty</t>
  </si>
  <si>
    <t>151694106</t>
  </si>
  <si>
    <t>66</t>
  </si>
  <si>
    <t>762810027</t>
  </si>
  <si>
    <t>Záklop stropov z dosiek OSB skrutkovaných na trámy na pero a drážku hr. dosky 25 mm</t>
  </si>
  <si>
    <t>1694532757</t>
  </si>
  <si>
    <t>67</t>
  </si>
  <si>
    <t>998762202</t>
  </si>
  <si>
    <t>Presun hmôt pre konštrukcie tesárske v objektoch výšky do 12 m</t>
  </si>
  <si>
    <t>1301625539</t>
  </si>
  <si>
    <t>767</t>
  </si>
  <si>
    <t>Konštrukcie doplnkové kovové</t>
  </si>
  <si>
    <t>68</t>
  </si>
  <si>
    <t>76767100</t>
  </si>
  <si>
    <t>Montáž a dodávka dorazového pozinkovaného valc.profilu L200/100x10 mm</t>
  </si>
  <si>
    <t>-1730433553</t>
  </si>
  <si>
    <t>69</t>
  </si>
  <si>
    <t>998767201</t>
  </si>
  <si>
    <t>Presun hmôt pre kovové stavebné doplnkové konštrukcie v objektoch výšky do 6 m</t>
  </si>
  <si>
    <t>-994358997</t>
  </si>
  <si>
    <t>783</t>
  </si>
  <si>
    <t>Nátery</t>
  </si>
  <si>
    <t>70</t>
  </si>
  <si>
    <t>783782203</t>
  </si>
  <si>
    <t>Nátery tesárskych konštrukcií povrchová impregnácia Bochemitom QB</t>
  </si>
  <si>
    <t>-557851540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</si>
</sst>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2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16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3" fillId="4" borderId="0" xfId="0" applyFont="1" applyFill="1" applyAlignment="1">
      <alignment horizontal="left" vertical="center"/>
    </xf>
    <xf numFmtId="0" fontId="0" fillId="4" borderId="0" xfId="0" applyFont="1" applyFill="1" applyAlignment="1" applyProtection="1">
      <alignment vertical="center"/>
      <protection locked="0"/>
    </xf>
    <xf numFmtId="0" fontId="13" fillId="4" borderId="0" xfId="0" applyFont="1" applyFill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166" fontId="18" fillId="0" borderId="12" xfId="0" applyNumberFormat="1" applyFont="1" applyBorder="1" applyAlignment="1"/>
    <xf numFmtId="166" fontId="18" fillId="0" borderId="13" xfId="0" applyNumberFormat="1" applyFont="1" applyBorder="1" applyAlignment="1"/>
    <xf numFmtId="167" fontId="19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167" fontId="13" fillId="0" borderId="22" xfId="0" applyNumberFormat="1" applyFont="1" applyBorder="1" applyAlignment="1" applyProtection="1">
      <alignment vertical="center"/>
      <protection locked="0"/>
    </xf>
    <xf numFmtId="167" fontId="13" fillId="3" borderId="22" xfId="0" applyNumberFormat="1" applyFont="1" applyFill="1" applyBorder="1" applyAlignment="1" applyProtection="1">
      <alignment vertical="center"/>
      <protection locked="0"/>
    </xf>
    <xf numFmtId="0" fontId="14" fillId="3" borderId="14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166" fontId="14" fillId="0" borderId="0" xfId="0" applyNumberFormat="1" applyFont="1" applyBorder="1" applyAlignment="1">
      <alignment vertical="center"/>
    </xf>
    <xf numFmtId="166" fontId="14" fillId="0" borderId="1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0" fontId="21" fillId="0" borderId="3" xfId="0" applyFont="1" applyBorder="1" applyAlignment="1">
      <alignment vertical="center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0" fontId="14" fillId="3" borderId="19" xfId="0" applyFont="1" applyFill="1" applyBorder="1" applyAlignment="1" applyProtection="1">
      <alignment horizontal="left" vertical="center"/>
      <protection locked="0"/>
    </xf>
    <xf numFmtId="0" fontId="1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4" fillId="0" borderId="20" xfId="0" applyNumberFormat="1" applyFont="1" applyBorder="1" applyAlignment="1">
      <alignment vertical="center"/>
    </xf>
    <xf numFmtId="166" fontId="14" fillId="0" borderId="21" xfId="0" applyNumberFormat="1" applyFont="1" applyBorder="1" applyAlignment="1">
      <alignment vertical="center"/>
    </xf>
    <xf numFmtId="4" fontId="13" fillId="3" borderId="22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Alignment="1" applyProtection="1"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13" fillId="0" borderId="22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Alignment="1"/>
    <xf numFmtId="4" fontId="20" fillId="0" borderId="22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Alignment="1"/>
    <xf numFmtId="4" fontId="15" fillId="0" borderId="0" xfId="0" applyNumberFormat="1" applyFont="1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13"/>
  <sheetViews>
    <sheetView showGridLines="0" tabSelected="1" workbookViewId="0">
      <selection activeCell="W15" sqref="W1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36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35" t="s">
        <v>2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AT2" s="7" t="s">
        <v>45</v>
      </c>
    </row>
    <row r="3" spans="2:46" ht="6.95" customHeight="1" x14ac:dyDescent="0.2">
      <c r="B3" s="8"/>
      <c r="C3" s="9"/>
      <c r="D3" s="9"/>
      <c r="E3" s="9"/>
      <c r="F3" s="9"/>
      <c r="G3" s="9"/>
      <c r="H3" s="9"/>
      <c r="I3" s="37"/>
      <c r="J3" s="9"/>
      <c r="K3" s="9"/>
      <c r="L3" s="10"/>
      <c r="AT3" s="7" t="s">
        <v>43</v>
      </c>
    </row>
    <row r="4" spans="2:46" ht="24.95" customHeight="1" x14ac:dyDescent="0.2">
      <c r="B4" s="10"/>
      <c r="D4" s="11" t="s">
        <v>46</v>
      </c>
      <c r="L4" s="10"/>
      <c r="M4" s="38" t="s">
        <v>4</v>
      </c>
      <c r="AT4" s="7" t="s">
        <v>1</v>
      </c>
    </row>
    <row r="5" spans="2:46" ht="6.95" customHeight="1" x14ac:dyDescent="0.2">
      <c r="B5" s="10"/>
      <c r="L5" s="10"/>
    </row>
    <row r="6" spans="2:46" ht="12" customHeight="1" x14ac:dyDescent="0.2">
      <c r="B6" s="10"/>
      <c r="D6" s="13" t="s">
        <v>5</v>
      </c>
      <c r="L6" s="10"/>
    </row>
    <row r="7" spans="2:46" ht="16.5" customHeight="1" x14ac:dyDescent="0.2">
      <c r="B7" s="10"/>
      <c r="E7" s="133"/>
      <c r="F7" s="134"/>
      <c r="G7" s="134"/>
      <c r="H7" s="134"/>
      <c r="L7" s="10"/>
    </row>
    <row r="8" spans="2:46" s="1" customFormat="1" ht="12" customHeight="1" x14ac:dyDescent="0.2">
      <c r="B8" s="16"/>
      <c r="D8" s="13" t="s">
        <v>47</v>
      </c>
      <c r="I8" s="39"/>
      <c r="L8" s="16"/>
    </row>
    <row r="9" spans="2:46" s="1" customFormat="1" ht="36.950000000000003" customHeight="1" x14ac:dyDescent="0.2">
      <c r="B9" s="16"/>
      <c r="E9" s="131" t="s">
        <v>48</v>
      </c>
      <c r="F9" s="132"/>
      <c r="G9" s="132"/>
      <c r="H9" s="132"/>
      <c r="I9" s="39"/>
      <c r="L9" s="16"/>
    </row>
    <row r="10" spans="2:46" s="1" customFormat="1" x14ac:dyDescent="0.2">
      <c r="B10" s="16"/>
      <c r="I10" s="39"/>
      <c r="L10" s="16"/>
    </row>
    <row r="11" spans="2:46" s="1" customFormat="1" ht="12" customHeight="1" x14ac:dyDescent="0.2">
      <c r="B11" s="16"/>
      <c r="D11" s="13" t="s">
        <v>6</v>
      </c>
      <c r="F11" s="12" t="s">
        <v>0</v>
      </c>
      <c r="I11" s="40" t="s">
        <v>7</v>
      </c>
      <c r="J11" s="12" t="s">
        <v>0</v>
      </c>
      <c r="L11" s="16"/>
    </row>
    <row r="12" spans="2:46" s="1" customFormat="1" ht="12" customHeight="1" x14ac:dyDescent="0.2">
      <c r="B12" s="16"/>
      <c r="D12" s="13" t="s">
        <v>8</v>
      </c>
      <c r="F12" s="12" t="s">
        <v>9</v>
      </c>
      <c r="I12" s="40" t="s">
        <v>10</v>
      </c>
      <c r="J12" s="26"/>
      <c r="L12" s="16"/>
    </row>
    <row r="13" spans="2:46" s="1" customFormat="1" ht="10.9" customHeight="1" x14ac:dyDescent="0.2">
      <c r="B13" s="16"/>
      <c r="I13" s="39"/>
      <c r="L13" s="16"/>
    </row>
    <row r="14" spans="2:46" s="1" customFormat="1" ht="12" customHeight="1" x14ac:dyDescent="0.2">
      <c r="B14" s="16"/>
      <c r="D14" s="13" t="s">
        <v>11</v>
      </c>
      <c r="I14" s="40" t="s">
        <v>12</v>
      </c>
      <c r="J14" s="12" t="s">
        <v>0</v>
      </c>
      <c r="L14" s="16"/>
    </row>
    <row r="15" spans="2:46" s="1" customFormat="1" ht="18" customHeight="1" x14ac:dyDescent="0.2">
      <c r="B15" s="16"/>
      <c r="E15" s="12" t="s">
        <v>13</v>
      </c>
      <c r="I15" s="40" t="s">
        <v>14</v>
      </c>
      <c r="J15" s="12" t="s">
        <v>0</v>
      </c>
      <c r="L15" s="16"/>
    </row>
    <row r="16" spans="2:46" s="1" customFormat="1" ht="6.95" customHeight="1" x14ac:dyDescent="0.2">
      <c r="B16" s="16"/>
      <c r="I16" s="39"/>
      <c r="L16" s="16"/>
    </row>
    <row r="17" spans="2:12" s="1" customFormat="1" ht="12" customHeight="1" x14ac:dyDescent="0.2">
      <c r="B17" s="16"/>
      <c r="D17" s="13" t="s">
        <v>15</v>
      </c>
      <c r="I17" s="40" t="s">
        <v>12</v>
      </c>
      <c r="J17" s="14"/>
      <c r="L17" s="16"/>
    </row>
    <row r="18" spans="2:12" s="1" customFormat="1" ht="18" customHeight="1" x14ac:dyDescent="0.2">
      <c r="B18" s="16"/>
      <c r="E18" s="137"/>
      <c r="F18" s="138"/>
      <c r="G18" s="138"/>
      <c r="H18" s="138"/>
      <c r="I18" s="40" t="s">
        <v>14</v>
      </c>
      <c r="J18" s="14"/>
      <c r="L18" s="16"/>
    </row>
    <row r="19" spans="2:12" s="1" customFormat="1" ht="6.95" customHeight="1" x14ac:dyDescent="0.2">
      <c r="B19" s="16"/>
      <c r="I19" s="39"/>
      <c r="L19" s="16"/>
    </row>
    <row r="20" spans="2:12" s="1" customFormat="1" ht="12" customHeight="1" x14ac:dyDescent="0.2">
      <c r="B20" s="16"/>
      <c r="D20" s="13" t="s">
        <v>16</v>
      </c>
      <c r="I20" s="40" t="s">
        <v>12</v>
      </c>
      <c r="J20" s="12" t="s">
        <v>0</v>
      </c>
      <c r="L20" s="16"/>
    </row>
    <row r="21" spans="2:12" s="1" customFormat="1" ht="18" customHeight="1" x14ac:dyDescent="0.2">
      <c r="B21" s="16"/>
      <c r="E21" s="12" t="s">
        <v>17</v>
      </c>
      <c r="I21" s="40" t="s">
        <v>14</v>
      </c>
      <c r="J21" s="12" t="s">
        <v>0</v>
      </c>
      <c r="L21" s="16"/>
    </row>
    <row r="22" spans="2:12" s="1" customFormat="1" ht="6.95" customHeight="1" x14ac:dyDescent="0.2">
      <c r="B22" s="16"/>
      <c r="I22" s="39"/>
      <c r="L22" s="16"/>
    </row>
    <row r="23" spans="2:12" s="1" customFormat="1" ht="12" customHeight="1" x14ac:dyDescent="0.2">
      <c r="B23" s="16"/>
      <c r="D23" s="13" t="s">
        <v>18</v>
      </c>
      <c r="I23" s="40" t="s">
        <v>12</v>
      </c>
      <c r="J23" s="12"/>
      <c r="L23" s="16"/>
    </row>
    <row r="24" spans="2:12" s="1" customFormat="1" ht="18" customHeight="1" x14ac:dyDescent="0.2">
      <c r="B24" s="16"/>
      <c r="E24" s="12"/>
      <c r="I24" s="40" t="s">
        <v>14</v>
      </c>
      <c r="J24" s="12"/>
      <c r="L24" s="16"/>
    </row>
    <row r="25" spans="2:12" s="1" customFormat="1" ht="6.95" customHeight="1" x14ac:dyDescent="0.2">
      <c r="B25" s="16"/>
      <c r="I25" s="39"/>
      <c r="L25" s="16"/>
    </row>
    <row r="26" spans="2:12" s="1" customFormat="1" ht="12" customHeight="1" x14ac:dyDescent="0.2">
      <c r="B26" s="16"/>
      <c r="D26" s="13" t="s">
        <v>19</v>
      </c>
      <c r="I26" s="39"/>
      <c r="L26" s="16"/>
    </row>
    <row r="27" spans="2:12" s="2" customFormat="1" ht="16.5" customHeight="1" x14ac:dyDescent="0.2">
      <c r="B27" s="41"/>
      <c r="E27" s="139" t="s">
        <v>0</v>
      </c>
      <c r="F27" s="139"/>
      <c r="G27" s="139"/>
      <c r="H27" s="139"/>
      <c r="I27" s="42"/>
      <c r="L27" s="41"/>
    </row>
    <row r="28" spans="2:12" s="1" customFormat="1" ht="6.95" customHeight="1" x14ac:dyDescent="0.2">
      <c r="B28" s="16"/>
      <c r="I28" s="39"/>
      <c r="L28" s="16"/>
    </row>
    <row r="29" spans="2:12" s="1" customFormat="1" ht="6.95" customHeight="1" x14ac:dyDescent="0.2">
      <c r="B29" s="16"/>
      <c r="D29" s="27"/>
      <c r="E29" s="27"/>
      <c r="F29" s="27"/>
      <c r="G29" s="27"/>
      <c r="H29" s="27"/>
      <c r="I29" s="43"/>
      <c r="J29" s="27"/>
      <c r="K29" s="27"/>
      <c r="L29" s="16"/>
    </row>
    <row r="30" spans="2:12" s="1" customFormat="1" ht="25.35" customHeight="1" x14ac:dyDescent="0.2">
      <c r="B30" s="16"/>
      <c r="D30" s="44" t="s">
        <v>20</v>
      </c>
      <c r="I30" s="39"/>
      <c r="J30" s="35">
        <f>ROUND(J129, 2)</f>
        <v>0</v>
      </c>
      <c r="L30" s="16"/>
    </row>
    <row r="31" spans="2:12" s="1" customFormat="1" ht="6.95" customHeight="1" x14ac:dyDescent="0.2">
      <c r="B31" s="16"/>
      <c r="D31" s="27"/>
      <c r="E31" s="27"/>
      <c r="F31" s="27"/>
      <c r="G31" s="27"/>
      <c r="H31" s="27"/>
      <c r="I31" s="43"/>
      <c r="J31" s="27"/>
      <c r="K31" s="27"/>
      <c r="L31" s="16"/>
    </row>
    <row r="32" spans="2:12" s="1" customFormat="1" ht="14.45" customHeight="1" x14ac:dyDescent="0.2">
      <c r="B32" s="16"/>
      <c r="F32" s="18" t="s">
        <v>22</v>
      </c>
      <c r="I32" s="45" t="s">
        <v>21</v>
      </c>
      <c r="J32" s="18" t="s">
        <v>23</v>
      </c>
      <c r="L32" s="16"/>
    </row>
    <row r="33" spans="2:12" s="1" customFormat="1" ht="14.45" customHeight="1" x14ac:dyDescent="0.2">
      <c r="B33" s="16"/>
      <c r="D33" s="46" t="s">
        <v>24</v>
      </c>
      <c r="E33" s="13" t="s">
        <v>25</v>
      </c>
      <c r="F33" s="47">
        <f>ROUND((SUM(BE129:BE212)),  2)</f>
        <v>0</v>
      </c>
      <c r="I33" s="48">
        <v>0.2</v>
      </c>
      <c r="J33" s="47">
        <f>ROUND(((SUM(BE129:BE212))*I33),  2)</f>
        <v>0</v>
      </c>
      <c r="L33" s="16"/>
    </row>
    <row r="34" spans="2:12" s="1" customFormat="1" ht="14.45" customHeight="1" x14ac:dyDescent="0.2">
      <c r="B34" s="16"/>
      <c r="E34" s="13" t="s">
        <v>26</v>
      </c>
      <c r="F34" s="47">
        <f>ROUND((SUM(BF129:BF212)),  2)</f>
        <v>0</v>
      </c>
      <c r="I34" s="48">
        <v>0.2</v>
      </c>
      <c r="J34" s="47">
        <f>ROUND(((SUM(BF129:BF212))*I34),  2)</f>
        <v>0</v>
      </c>
      <c r="L34" s="16"/>
    </row>
    <row r="35" spans="2:12" s="1" customFormat="1" ht="14.45" hidden="1" customHeight="1" x14ac:dyDescent="0.2">
      <c r="B35" s="16"/>
      <c r="E35" s="13" t="s">
        <v>27</v>
      </c>
      <c r="F35" s="47">
        <f>ROUND((SUM(BG129:BG212)),  2)</f>
        <v>0</v>
      </c>
      <c r="I35" s="48">
        <v>0.2</v>
      </c>
      <c r="J35" s="47">
        <f>0</f>
        <v>0</v>
      </c>
      <c r="L35" s="16"/>
    </row>
    <row r="36" spans="2:12" s="1" customFormat="1" ht="14.45" hidden="1" customHeight="1" x14ac:dyDescent="0.2">
      <c r="B36" s="16"/>
      <c r="E36" s="13" t="s">
        <v>28</v>
      </c>
      <c r="F36" s="47">
        <f>ROUND((SUM(BH129:BH212)),  2)</f>
        <v>0</v>
      </c>
      <c r="I36" s="48">
        <v>0.2</v>
      </c>
      <c r="J36" s="47">
        <f>0</f>
        <v>0</v>
      </c>
      <c r="L36" s="16"/>
    </row>
    <row r="37" spans="2:12" s="1" customFormat="1" ht="14.45" hidden="1" customHeight="1" x14ac:dyDescent="0.2">
      <c r="B37" s="16"/>
      <c r="E37" s="13" t="s">
        <v>29</v>
      </c>
      <c r="F37" s="47">
        <f>ROUND((SUM(BI129:BI212)),  2)</f>
        <v>0</v>
      </c>
      <c r="I37" s="48">
        <v>0</v>
      </c>
      <c r="J37" s="47">
        <f>0</f>
        <v>0</v>
      </c>
      <c r="L37" s="16"/>
    </row>
    <row r="38" spans="2:12" s="1" customFormat="1" ht="6.95" customHeight="1" x14ac:dyDescent="0.2">
      <c r="B38" s="16"/>
      <c r="I38" s="39"/>
      <c r="L38" s="16"/>
    </row>
    <row r="39" spans="2:12" s="1" customFormat="1" ht="25.35" customHeight="1" x14ac:dyDescent="0.2">
      <c r="B39" s="16"/>
      <c r="C39" s="49"/>
      <c r="D39" s="50" t="s">
        <v>30</v>
      </c>
      <c r="E39" s="29"/>
      <c r="F39" s="29"/>
      <c r="G39" s="51" t="s">
        <v>31</v>
      </c>
      <c r="H39" s="52" t="s">
        <v>32</v>
      </c>
      <c r="I39" s="53"/>
      <c r="J39" s="54">
        <f>SUM(J30:J37)</f>
        <v>0</v>
      </c>
      <c r="K39" s="55"/>
      <c r="L39" s="16"/>
    </row>
    <row r="40" spans="2:12" s="1" customFormat="1" ht="14.45" customHeight="1" x14ac:dyDescent="0.2">
      <c r="B40" s="16"/>
      <c r="I40" s="39"/>
      <c r="L40" s="16"/>
    </row>
    <row r="41" spans="2:12" ht="14.45" customHeight="1" x14ac:dyDescent="0.2">
      <c r="B41" s="10"/>
      <c r="L41" s="10"/>
    </row>
    <row r="42" spans="2:12" ht="14.45" customHeight="1" x14ac:dyDescent="0.2">
      <c r="B42" s="10"/>
      <c r="L42" s="10"/>
    </row>
    <row r="43" spans="2:12" ht="14.45" customHeight="1" x14ac:dyDescent="0.2">
      <c r="B43" s="10"/>
      <c r="L43" s="10"/>
    </row>
    <row r="44" spans="2:12" ht="14.45" customHeight="1" x14ac:dyDescent="0.2">
      <c r="B44" s="10"/>
      <c r="L44" s="10"/>
    </row>
    <row r="45" spans="2:12" ht="14.45" customHeight="1" x14ac:dyDescent="0.2">
      <c r="B45" s="10"/>
      <c r="L45" s="10"/>
    </row>
    <row r="46" spans="2:12" ht="14.45" customHeight="1" x14ac:dyDescent="0.2">
      <c r="B46" s="10"/>
      <c r="L46" s="10"/>
    </row>
    <row r="47" spans="2:12" ht="14.45" customHeight="1" x14ac:dyDescent="0.2">
      <c r="B47" s="10"/>
      <c r="L47" s="10"/>
    </row>
    <row r="48" spans="2:12" ht="14.45" customHeight="1" x14ac:dyDescent="0.2">
      <c r="B48" s="10"/>
      <c r="L48" s="10"/>
    </row>
    <row r="49" spans="2:12" ht="14.45" customHeight="1" x14ac:dyDescent="0.2">
      <c r="B49" s="10"/>
      <c r="L49" s="10"/>
    </row>
    <row r="50" spans="2:12" s="1" customFormat="1" ht="14.45" customHeight="1" x14ac:dyDescent="0.2">
      <c r="B50" s="16"/>
      <c r="D50" s="19" t="s">
        <v>33</v>
      </c>
      <c r="E50" s="20"/>
      <c r="F50" s="20"/>
      <c r="G50" s="19" t="s">
        <v>34</v>
      </c>
      <c r="H50" s="20"/>
      <c r="I50" s="56"/>
      <c r="J50" s="20"/>
      <c r="K50" s="20"/>
      <c r="L50" s="16"/>
    </row>
    <row r="51" spans="2:12" x14ac:dyDescent="0.2">
      <c r="B51" s="10"/>
      <c r="L51" s="10"/>
    </row>
    <row r="52" spans="2:12" x14ac:dyDescent="0.2">
      <c r="B52" s="10"/>
      <c r="L52" s="10"/>
    </row>
    <row r="53" spans="2:12" x14ac:dyDescent="0.2">
      <c r="B53" s="10"/>
      <c r="L53" s="10"/>
    </row>
    <row r="54" spans="2:12" x14ac:dyDescent="0.2">
      <c r="B54" s="10"/>
      <c r="L54" s="10"/>
    </row>
    <row r="55" spans="2:12" x14ac:dyDescent="0.2">
      <c r="B55" s="10"/>
      <c r="L55" s="10"/>
    </row>
    <row r="56" spans="2:12" x14ac:dyDescent="0.2">
      <c r="B56" s="10"/>
      <c r="L56" s="10"/>
    </row>
    <row r="57" spans="2:12" x14ac:dyDescent="0.2">
      <c r="B57" s="10"/>
      <c r="L57" s="10"/>
    </row>
    <row r="58" spans="2:12" x14ac:dyDescent="0.2">
      <c r="B58" s="10"/>
      <c r="L58" s="10"/>
    </row>
    <row r="59" spans="2:12" x14ac:dyDescent="0.2">
      <c r="B59" s="10"/>
      <c r="L59" s="10"/>
    </row>
    <row r="60" spans="2:12" x14ac:dyDescent="0.2">
      <c r="B60" s="10"/>
      <c r="L60" s="10"/>
    </row>
    <row r="61" spans="2:12" s="1" customFormat="1" ht="12.75" x14ac:dyDescent="0.2">
      <c r="B61" s="16"/>
      <c r="D61" s="21" t="s">
        <v>35</v>
      </c>
      <c r="E61" s="17"/>
      <c r="F61" s="57" t="s">
        <v>36</v>
      </c>
      <c r="G61" s="21" t="s">
        <v>35</v>
      </c>
      <c r="H61" s="17"/>
      <c r="I61" s="58"/>
      <c r="J61" s="59" t="s">
        <v>36</v>
      </c>
      <c r="K61" s="17"/>
      <c r="L61" s="16"/>
    </row>
    <row r="62" spans="2:12" x14ac:dyDescent="0.2">
      <c r="B62" s="10"/>
      <c r="L62" s="10"/>
    </row>
    <row r="63" spans="2:12" x14ac:dyDescent="0.2">
      <c r="B63" s="10"/>
      <c r="L63" s="10"/>
    </row>
    <row r="64" spans="2:12" x14ac:dyDescent="0.2">
      <c r="B64" s="10"/>
      <c r="L64" s="10"/>
    </row>
    <row r="65" spans="2:12" s="1" customFormat="1" ht="12.75" x14ac:dyDescent="0.2">
      <c r="B65" s="16"/>
      <c r="D65" s="19" t="s">
        <v>37</v>
      </c>
      <c r="E65" s="20"/>
      <c r="F65" s="20"/>
      <c r="G65" s="19" t="s">
        <v>38</v>
      </c>
      <c r="H65" s="20"/>
      <c r="I65" s="56"/>
      <c r="J65" s="20"/>
      <c r="K65" s="20"/>
      <c r="L65" s="16"/>
    </row>
    <row r="66" spans="2:12" x14ac:dyDescent="0.2">
      <c r="B66" s="10"/>
      <c r="L66" s="10"/>
    </row>
    <row r="67" spans="2:12" x14ac:dyDescent="0.2">
      <c r="B67" s="10"/>
      <c r="L67" s="10"/>
    </row>
    <row r="68" spans="2:12" x14ac:dyDescent="0.2">
      <c r="B68" s="10"/>
      <c r="L68" s="10"/>
    </row>
    <row r="69" spans="2:12" x14ac:dyDescent="0.2">
      <c r="B69" s="10"/>
      <c r="L69" s="10"/>
    </row>
    <row r="70" spans="2:12" x14ac:dyDescent="0.2">
      <c r="B70" s="10"/>
      <c r="L70" s="10"/>
    </row>
    <row r="71" spans="2:12" x14ac:dyDescent="0.2">
      <c r="B71" s="10"/>
      <c r="L71" s="10"/>
    </row>
    <row r="72" spans="2:12" x14ac:dyDescent="0.2">
      <c r="B72" s="10"/>
      <c r="L72" s="10"/>
    </row>
    <row r="73" spans="2:12" x14ac:dyDescent="0.2">
      <c r="B73" s="10"/>
      <c r="L73" s="10"/>
    </row>
    <row r="74" spans="2:12" x14ac:dyDescent="0.2">
      <c r="B74" s="10"/>
      <c r="L74" s="10"/>
    </row>
    <row r="75" spans="2:12" x14ac:dyDescent="0.2">
      <c r="B75" s="10"/>
      <c r="L75" s="10"/>
    </row>
    <row r="76" spans="2:12" s="1" customFormat="1" ht="12.75" x14ac:dyDescent="0.2">
      <c r="B76" s="16"/>
      <c r="D76" s="21" t="s">
        <v>35</v>
      </c>
      <c r="E76" s="17"/>
      <c r="F76" s="57" t="s">
        <v>36</v>
      </c>
      <c r="G76" s="21" t="s">
        <v>35</v>
      </c>
      <c r="H76" s="17"/>
      <c r="I76" s="58"/>
      <c r="J76" s="59" t="s">
        <v>36</v>
      </c>
      <c r="K76" s="17"/>
      <c r="L76" s="16"/>
    </row>
    <row r="77" spans="2:12" s="1" customFormat="1" ht="14.45" customHeight="1" x14ac:dyDescent="0.2">
      <c r="B77" s="22"/>
      <c r="C77" s="23"/>
      <c r="D77" s="23"/>
      <c r="E77" s="23"/>
      <c r="F77" s="23"/>
      <c r="G77" s="23"/>
      <c r="H77" s="23"/>
      <c r="I77" s="60"/>
      <c r="J77" s="23"/>
      <c r="K77" s="23"/>
      <c r="L77" s="16"/>
    </row>
    <row r="81" spans="2:47" s="1" customFormat="1" ht="6.95" customHeight="1" x14ac:dyDescent="0.2">
      <c r="B81" s="24"/>
      <c r="C81" s="25"/>
      <c r="D81" s="25"/>
      <c r="E81" s="25"/>
      <c r="F81" s="25"/>
      <c r="G81" s="25"/>
      <c r="H81" s="25"/>
      <c r="I81" s="61"/>
      <c r="J81" s="25"/>
      <c r="K81" s="25"/>
      <c r="L81" s="16"/>
    </row>
    <row r="82" spans="2:47" s="1" customFormat="1" ht="24.95" customHeight="1" x14ac:dyDescent="0.2">
      <c r="B82" s="16"/>
      <c r="C82" s="11" t="s">
        <v>49</v>
      </c>
      <c r="I82" s="39"/>
      <c r="L82" s="16"/>
    </row>
    <row r="83" spans="2:47" s="1" customFormat="1" ht="6.95" customHeight="1" x14ac:dyDescent="0.2">
      <c r="B83" s="16"/>
      <c r="I83" s="39"/>
      <c r="L83" s="16"/>
    </row>
    <row r="84" spans="2:47" s="1" customFormat="1" ht="12" customHeight="1" x14ac:dyDescent="0.2">
      <c r="B84" s="16"/>
      <c r="C84" s="13" t="s">
        <v>5</v>
      </c>
      <c r="I84" s="39"/>
      <c r="L84" s="16"/>
    </row>
    <row r="85" spans="2:47" s="1" customFormat="1" ht="16.5" customHeight="1" x14ac:dyDescent="0.2">
      <c r="B85" s="16"/>
      <c r="E85" s="133">
        <f>E7</f>
        <v>0</v>
      </c>
      <c r="F85" s="134"/>
      <c r="G85" s="134"/>
      <c r="H85" s="134"/>
      <c r="I85" s="39"/>
      <c r="L85" s="16"/>
    </row>
    <row r="86" spans="2:47" s="1" customFormat="1" ht="12" customHeight="1" x14ac:dyDescent="0.2">
      <c r="B86" s="16"/>
      <c r="C86" s="13" t="s">
        <v>47</v>
      </c>
      <c r="I86" s="39"/>
      <c r="L86" s="16"/>
    </row>
    <row r="87" spans="2:47" s="1" customFormat="1" ht="16.5" customHeight="1" x14ac:dyDescent="0.2">
      <c r="B87" s="16"/>
      <c r="E87" s="131" t="str">
        <f>E9</f>
        <v>01 - Požiarna zbrojnica - prestavba Ratvaj - hrubá stavba</v>
      </c>
      <c r="F87" s="132"/>
      <c r="G87" s="132"/>
      <c r="H87" s="132"/>
      <c r="I87" s="39"/>
      <c r="L87" s="16"/>
    </row>
    <row r="88" spans="2:47" s="1" customFormat="1" ht="6.95" customHeight="1" x14ac:dyDescent="0.2">
      <c r="B88" s="16"/>
      <c r="I88" s="39"/>
      <c r="L88" s="16"/>
    </row>
    <row r="89" spans="2:47" s="1" customFormat="1" ht="12" customHeight="1" x14ac:dyDescent="0.2">
      <c r="B89" s="16"/>
      <c r="C89" s="13" t="s">
        <v>8</v>
      </c>
      <c r="F89" s="12" t="str">
        <f>F12</f>
        <v>Ratvaj</v>
      </c>
      <c r="I89" s="40" t="s">
        <v>10</v>
      </c>
      <c r="J89" s="26" t="str">
        <f>IF(J12="","",J12)</f>
        <v/>
      </c>
      <c r="L89" s="16"/>
    </row>
    <row r="90" spans="2:47" s="1" customFormat="1" ht="6.95" customHeight="1" x14ac:dyDescent="0.2">
      <c r="B90" s="16"/>
      <c r="I90" s="39"/>
      <c r="L90" s="16"/>
    </row>
    <row r="91" spans="2:47" s="1" customFormat="1" ht="27.95" customHeight="1" x14ac:dyDescent="0.2">
      <c r="B91" s="16"/>
      <c r="C91" s="13" t="s">
        <v>11</v>
      </c>
      <c r="F91" s="12" t="str">
        <f>E15</f>
        <v>Obec Ratvaj,Ratvaj 33, 082 66 Uzovce</v>
      </c>
      <c r="I91" s="40" t="s">
        <v>16</v>
      </c>
      <c r="J91" s="15" t="str">
        <f>E21</f>
        <v>A-Club, s.r.o., Prešov</v>
      </c>
      <c r="L91" s="16"/>
    </row>
    <row r="92" spans="2:47" s="1" customFormat="1" ht="15.2" customHeight="1" x14ac:dyDescent="0.2">
      <c r="B92" s="16"/>
      <c r="C92" s="13" t="s">
        <v>15</v>
      </c>
      <c r="F92" s="12"/>
      <c r="I92" s="40" t="s">
        <v>18</v>
      </c>
      <c r="J92" s="15"/>
      <c r="L92" s="16"/>
    </row>
    <row r="93" spans="2:47" s="1" customFormat="1" ht="10.35" customHeight="1" x14ac:dyDescent="0.2">
      <c r="B93" s="16"/>
      <c r="I93" s="39"/>
      <c r="L93" s="16"/>
    </row>
    <row r="94" spans="2:47" s="1" customFormat="1" ht="29.25" customHeight="1" x14ac:dyDescent="0.2">
      <c r="B94" s="16"/>
      <c r="C94" s="62" t="s">
        <v>50</v>
      </c>
      <c r="D94" s="49"/>
      <c r="E94" s="49"/>
      <c r="F94" s="49"/>
      <c r="G94" s="49"/>
      <c r="H94" s="49"/>
      <c r="I94" s="63"/>
      <c r="J94" s="64" t="s">
        <v>51</v>
      </c>
      <c r="K94" s="49"/>
      <c r="L94" s="16"/>
    </row>
    <row r="95" spans="2:47" s="1" customFormat="1" ht="10.35" customHeight="1" x14ac:dyDescent="0.2">
      <c r="B95" s="16"/>
      <c r="I95" s="39"/>
      <c r="L95" s="16"/>
    </row>
    <row r="96" spans="2:47" s="1" customFormat="1" ht="22.9" customHeight="1" x14ac:dyDescent="0.2">
      <c r="B96" s="16"/>
      <c r="C96" s="65" t="s">
        <v>52</v>
      </c>
      <c r="I96" s="39"/>
      <c r="J96" s="35">
        <f>J129</f>
        <v>0</v>
      </c>
      <c r="L96" s="16"/>
      <c r="AU96" s="7" t="s">
        <v>53</v>
      </c>
    </row>
    <row r="97" spans="2:12" s="3" customFormat="1" ht="24.95" customHeight="1" x14ac:dyDescent="0.2">
      <c r="B97" s="66"/>
      <c r="D97" s="67" t="s">
        <v>54</v>
      </c>
      <c r="E97" s="68"/>
      <c r="F97" s="68"/>
      <c r="G97" s="68"/>
      <c r="H97" s="68"/>
      <c r="I97" s="69"/>
      <c r="J97" s="70">
        <f>J130</f>
        <v>0</v>
      </c>
      <c r="L97" s="66"/>
    </row>
    <row r="98" spans="2:12" s="4" customFormat="1" ht="19.899999999999999" customHeight="1" x14ac:dyDescent="0.2">
      <c r="B98" s="71"/>
      <c r="D98" s="72" t="s">
        <v>55</v>
      </c>
      <c r="E98" s="73"/>
      <c r="F98" s="73"/>
      <c r="G98" s="73"/>
      <c r="H98" s="73"/>
      <c r="I98" s="74"/>
      <c r="J98" s="75">
        <f>J131</f>
        <v>0</v>
      </c>
      <c r="L98" s="71"/>
    </row>
    <row r="99" spans="2:12" s="4" customFormat="1" ht="19.899999999999999" customHeight="1" x14ac:dyDescent="0.2">
      <c r="B99" s="71"/>
      <c r="D99" s="72" t="s">
        <v>56</v>
      </c>
      <c r="E99" s="73"/>
      <c r="F99" s="73"/>
      <c r="G99" s="73"/>
      <c r="H99" s="73"/>
      <c r="I99" s="74"/>
      <c r="J99" s="75">
        <f>J142</f>
        <v>0</v>
      </c>
      <c r="L99" s="71"/>
    </row>
    <row r="100" spans="2:12" s="4" customFormat="1" ht="19.899999999999999" customHeight="1" x14ac:dyDescent="0.2">
      <c r="B100" s="71"/>
      <c r="D100" s="72" t="s">
        <v>57</v>
      </c>
      <c r="E100" s="73"/>
      <c r="F100" s="73"/>
      <c r="G100" s="73"/>
      <c r="H100" s="73"/>
      <c r="I100" s="74"/>
      <c r="J100" s="75">
        <f>J155</f>
        <v>0</v>
      </c>
      <c r="L100" s="71"/>
    </row>
    <row r="101" spans="2:12" s="4" customFormat="1" ht="19.899999999999999" customHeight="1" x14ac:dyDescent="0.2">
      <c r="B101" s="71"/>
      <c r="D101" s="72" t="s">
        <v>58</v>
      </c>
      <c r="E101" s="73"/>
      <c r="F101" s="73"/>
      <c r="G101" s="73"/>
      <c r="H101" s="73"/>
      <c r="I101" s="74"/>
      <c r="J101" s="75">
        <f>J164</f>
        <v>0</v>
      </c>
      <c r="L101" s="71"/>
    </row>
    <row r="102" spans="2:12" s="4" customFormat="1" ht="19.899999999999999" customHeight="1" x14ac:dyDescent="0.2">
      <c r="B102" s="71"/>
      <c r="D102" s="72" t="s">
        <v>59</v>
      </c>
      <c r="E102" s="73"/>
      <c r="F102" s="73"/>
      <c r="G102" s="73"/>
      <c r="H102" s="73"/>
      <c r="I102" s="74"/>
      <c r="J102" s="75">
        <f>J174</f>
        <v>0</v>
      </c>
      <c r="L102" s="71"/>
    </row>
    <row r="103" spans="2:12" s="4" customFormat="1" ht="19.899999999999999" customHeight="1" x14ac:dyDescent="0.2">
      <c r="B103" s="71"/>
      <c r="D103" s="72" t="s">
        <v>60</v>
      </c>
      <c r="E103" s="73"/>
      <c r="F103" s="73"/>
      <c r="G103" s="73"/>
      <c r="H103" s="73"/>
      <c r="I103" s="74"/>
      <c r="J103" s="75">
        <f>J182</f>
        <v>0</v>
      </c>
      <c r="L103" s="71"/>
    </row>
    <row r="104" spans="2:12" s="3" customFormat="1" ht="24.95" customHeight="1" x14ac:dyDescent="0.2">
      <c r="B104" s="66"/>
      <c r="D104" s="67" t="s">
        <v>61</v>
      </c>
      <c r="E104" s="68"/>
      <c r="F104" s="68"/>
      <c r="G104" s="68"/>
      <c r="H104" s="68"/>
      <c r="I104" s="69"/>
      <c r="J104" s="70">
        <f>J184</f>
        <v>0</v>
      </c>
      <c r="L104" s="66"/>
    </row>
    <row r="105" spans="2:12" s="4" customFormat="1" ht="19.899999999999999" customHeight="1" x14ac:dyDescent="0.2">
      <c r="B105" s="71"/>
      <c r="D105" s="72" t="s">
        <v>62</v>
      </c>
      <c r="E105" s="73"/>
      <c r="F105" s="73"/>
      <c r="G105" s="73"/>
      <c r="H105" s="73"/>
      <c r="I105" s="74"/>
      <c r="J105" s="75">
        <f>J185</f>
        <v>0</v>
      </c>
      <c r="L105" s="71"/>
    </row>
    <row r="106" spans="2:12" s="4" customFormat="1" ht="19.899999999999999" customHeight="1" x14ac:dyDescent="0.2">
      <c r="B106" s="71"/>
      <c r="D106" s="72" t="s">
        <v>63</v>
      </c>
      <c r="E106" s="73"/>
      <c r="F106" s="73"/>
      <c r="G106" s="73"/>
      <c r="H106" s="73"/>
      <c r="I106" s="74"/>
      <c r="J106" s="75">
        <f>J193</f>
        <v>0</v>
      </c>
      <c r="L106" s="71"/>
    </row>
    <row r="107" spans="2:12" s="4" customFormat="1" ht="19.899999999999999" customHeight="1" x14ac:dyDescent="0.2">
      <c r="B107" s="71"/>
      <c r="D107" s="72" t="s">
        <v>64</v>
      </c>
      <c r="E107" s="73"/>
      <c r="F107" s="73"/>
      <c r="G107" s="73"/>
      <c r="H107" s="73"/>
      <c r="I107" s="74"/>
      <c r="J107" s="75">
        <f>J202</f>
        <v>0</v>
      </c>
      <c r="L107" s="71"/>
    </row>
    <row r="108" spans="2:12" s="4" customFormat="1" ht="19.899999999999999" customHeight="1" x14ac:dyDescent="0.2">
      <c r="B108" s="71"/>
      <c r="D108" s="72" t="s">
        <v>65</v>
      </c>
      <c r="E108" s="73"/>
      <c r="F108" s="73"/>
      <c r="G108" s="73"/>
      <c r="H108" s="73"/>
      <c r="I108" s="74"/>
      <c r="J108" s="75">
        <f>J208</f>
        <v>0</v>
      </c>
      <c r="L108" s="71"/>
    </row>
    <row r="109" spans="2:12" s="4" customFormat="1" ht="19.899999999999999" customHeight="1" x14ac:dyDescent="0.2">
      <c r="B109" s="71"/>
      <c r="D109" s="72" t="s">
        <v>66</v>
      </c>
      <c r="E109" s="73"/>
      <c r="F109" s="73"/>
      <c r="G109" s="73"/>
      <c r="H109" s="73"/>
      <c r="I109" s="74"/>
      <c r="J109" s="75">
        <f>J211</f>
        <v>0</v>
      </c>
      <c r="L109" s="71"/>
    </row>
    <row r="110" spans="2:12" s="1" customFormat="1" ht="21.75" customHeight="1" x14ac:dyDescent="0.2">
      <c r="B110" s="16"/>
      <c r="I110" s="39"/>
      <c r="L110" s="16"/>
    </row>
    <row r="111" spans="2:12" s="1" customFormat="1" ht="6.95" customHeight="1" x14ac:dyDescent="0.2">
      <c r="B111" s="22"/>
      <c r="C111" s="23"/>
      <c r="D111" s="23"/>
      <c r="E111" s="23"/>
      <c r="F111" s="23"/>
      <c r="G111" s="23"/>
      <c r="H111" s="23"/>
      <c r="I111" s="60"/>
      <c r="J111" s="23"/>
      <c r="K111" s="23"/>
      <c r="L111" s="16"/>
    </row>
    <row r="115" spans="2:20" s="1" customFormat="1" ht="6.95" customHeight="1" x14ac:dyDescent="0.2">
      <c r="B115" s="24"/>
      <c r="C115" s="25"/>
      <c r="D115" s="25"/>
      <c r="E115" s="25"/>
      <c r="F115" s="25"/>
      <c r="G115" s="25"/>
      <c r="H115" s="25"/>
      <c r="I115" s="61"/>
      <c r="J115" s="25"/>
      <c r="K115" s="25"/>
      <c r="L115" s="16"/>
    </row>
    <row r="116" spans="2:20" s="1" customFormat="1" ht="24.95" customHeight="1" x14ac:dyDescent="0.2">
      <c r="B116" s="16"/>
      <c r="C116" s="11" t="s">
        <v>67</v>
      </c>
      <c r="I116" s="39"/>
      <c r="L116" s="16"/>
    </row>
    <row r="117" spans="2:20" s="1" customFormat="1" ht="6.95" customHeight="1" x14ac:dyDescent="0.2">
      <c r="B117" s="16"/>
      <c r="I117" s="39"/>
      <c r="L117" s="16"/>
    </row>
    <row r="118" spans="2:20" s="1" customFormat="1" ht="12" customHeight="1" x14ac:dyDescent="0.2">
      <c r="B118" s="16"/>
      <c r="C118" s="13" t="s">
        <v>5</v>
      </c>
      <c r="I118" s="39"/>
      <c r="L118" s="16"/>
    </row>
    <row r="119" spans="2:20" s="1" customFormat="1" ht="16.5" customHeight="1" x14ac:dyDescent="0.2">
      <c r="B119" s="16"/>
      <c r="E119" s="133">
        <f>E7</f>
        <v>0</v>
      </c>
      <c r="F119" s="134"/>
      <c r="G119" s="134"/>
      <c r="H119" s="134"/>
      <c r="I119" s="39"/>
      <c r="L119" s="16"/>
    </row>
    <row r="120" spans="2:20" s="1" customFormat="1" ht="12" customHeight="1" x14ac:dyDescent="0.2">
      <c r="B120" s="16"/>
      <c r="C120" s="13" t="s">
        <v>47</v>
      </c>
      <c r="I120" s="39"/>
      <c r="L120" s="16"/>
    </row>
    <row r="121" spans="2:20" s="1" customFormat="1" ht="16.5" customHeight="1" x14ac:dyDescent="0.2">
      <c r="B121" s="16"/>
      <c r="E121" s="131" t="str">
        <f>E9</f>
        <v>01 - Požiarna zbrojnica - prestavba Ratvaj - hrubá stavba</v>
      </c>
      <c r="F121" s="132"/>
      <c r="G121" s="132"/>
      <c r="H121" s="132"/>
      <c r="I121" s="39"/>
      <c r="L121" s="16"/>
    </row>
    <row r="122" spans="2:20" s="1" customFormat="1" ht="6.95" customHeight="1" x14ac:dyDescent="0.2">
      <c r="B122" s="16"/>
      <c r="I122" s="39"/>
      <c r="L122" s="16"/>
    </row>
    <row r="123" spans="2:20" s="1" customFormat="1" ht="12" customHeight="1" x14ac:dyDescent="0.2">
      <c r="B123" s="16"/>
      <c r="C123" s="13" t="s">
        <v>8</v>
      </c>
      <c r="F123" s="12" t="str">
        <f>F12</f>
        <v>Ratvaj</v>
      </c>
      <c r="I123" s="40" t="s">
        <v>10</v>
      </c>
      <c r="J123" s="26" t="str">
        <f>IF(J12="","",J12)</f>
        <v/>
      </c>
      <c r="L123" s="16"/>
    </row>
    <row r="124" spans="2:20" s="1" customFormat="1" ht="6.95" customHeight="1" x14ac:dyDescent="0.2">
      <c r="B124" s="16"/>
      <c r="I124" s="39"/>
      <c r="L124" s="16"/>
    </row>
    <row r="125" spans="2:20" s="1" customFormat="1" ht="27.95" customHeight="1" x14ac:dyDescent="0.2">
      <c r="B125" s="16"/>
      <c r="C125" s="13" t="s">
        <v>11</v>
      </c>
      <c r="F125" s="12" t="str">
        <f>E15</f>
        <v>Obec Ratvaj,Ratvaj 33, 082 66 Uzovce</v>
      </c>
      <c r="I125" s="40" t="s">
        <v>16</v>
      </c>
      <c r="J125" s="15" t="str">
        <f>E21</f>
        <v>A-Club, s.r.o., Prešov</v>
      </c>
      <c r="L125" s="16"/>
    </row>
    <row r="126" spans="2:20" s="1" customFormat="1" ht="15.2" customHeight="1" x14ac:dyDescent="0.2">
      <c r="B126" s="16"/>
      <c r="C126" s="13" t="s">
        <v>15</v>
      </c>
      <c r="F126" s="12" t="str">
        <f>IF(E18="","",E18)</f>
        <v/>
      </c>
      <c r="I126" s="40" t="s">
        <v>18</v>
      </c>
      <c r="J126" s="15"/>
      <c r="L126" s="16"/>
    </row>
    <row r="127" spans="2:20" s="1" customFormat="1" ht="10.35" customHeight="1" x14ac:dyDescent="0.2">
      <c r="B127" s="16"/>
      <c r="I127" s="39"/>
      <c r="L127" s="16"/>
    </row>
    <row r="128" spans="2:20" s="5" customFormat="1" ht="29.25" customHeight="1" x14ac:dyDescent="0.2">
      <c r="B128" s="76"/>
      <c r="C128" s="77" t="s">
        <v>68</v>
      </c>
      <c r="D128" s="78" t="s">
        <v>41</v>
      </c>
      <c r="E128" s="78" t="s">
        <v>39</v>
      </c>
      <c r="F128" s="78" t="s">
        <v>40</v>
      </c>
      <c r="G128" s="78" t="s">
        <v>69</v>
      </c>
      <c r="H128" s="78" t="s">
        <v>70</v>
      </c>
      <c r="I128" s="79" t="s">
        <v>71</v>
      </c>
      <c r="J128" s="80" t="s">
        <v>51</v>
      </c>
      <c r="K128" s="81" t="s">
        <v>72</v>
      </c>
      <c r="L128" s="76"/>
      <c r="M128" s="30" t="s">
        <v>0</v>
      </c>
      <c r="N128" s="31" t="s">
        <v>24</v>
      </c>
      <c r="O128" s="31" t="s">
        <v>73</v>
      </c>
      <c r="P128" s="31" t="s">
        <v>74</v>
      </c>
      <c r="Q128" s="31" t="s">
        <v>75</v>
      </c>
      <c r="R128" s="31" t="s">
        <v>76</v>
      </c>
      <c r="S128" s="31" t="s">
        <v>77</v>
      </c>
      <c r="T128" s="32" t="s">
        <v>78</v>
      </c>
    </row>
    <row r="129" spans="2:65" s="1" customFormat="1" ht="22.9" customHeight="1" x14ac:dyDescent="0.25">
      <c r="B129" s="16"/>
      <c r="C129" s="34" t="s">
        <v>52</v>
      </c>
      <c r="I129" s="39"/>
      <c r="J129" s="130">
        <f>BK129</f>
        <v>0</v>
      </c>
      <c r="L129" s="16"/>
      <c r="M129" s="33"/>
      <c r="N129" s="27"/>
      <c r="O129" s="27"/>
      <c r="P129" s="82">
        <f>P130+P184</f>
        <v>0</v>
      </c>
      <c r="Q129" s="27"/>
      <c r="R129" s="82">
        <f>R130+R184</f>
        <v>125.01872965000003</v>
      </c>
      <c r="S129" s="27"/>
      <c r="T129" s="83">
        <f>T130+T184</f>
        <v>0</v>
      </c>
      <c r="AT129" s="7" t="s">
        <v>42</v>
      </c>
      <c r="AU129" s="7" t="s">
        <v>53</v>
      </c>
      <c r="BK129" s="84">
        <f>BK130+BK184</f>
        <v>0</v>
      </c>
    </row>
    <row r="130" spans="2:65" s="6" customFormat="1" ht="25.9" customHeight="1" x14ac:dyDescent="0.2">
      <c r="B130" s="85"/>
      <c r="D130" s="86" t="s">
        <v>42</v>
      </c>
      <c r="E130" s="87" t="s">
        <v>79</v>
      </c>
      <c r="F130" s="87" t="s">
        <v>80</v>
      </c>
      <c r="I130" s="88"/>
      <c r="J130" s="129">
        <f>BK130</f>
        <v>0</v>
      </c>
      <c r="L130" s="85"/>
      <c r="M130" s="89"/>
      <c r="N130" s="90"/>
      <c r="O130" s="90"/>
      <c r="P130" s="91">
        <f>P131+P142+P155+P164+P174+P182</f>
        <v>0</v>
      </c>
      <c r="Q130" s="90"/>
      <c r="R130" s="91">
        <f>R131+R142+R155+R164+R174+R182</f>
        <v>121.49100119000002</v>
      </c>
      <c r="S130" s="90"/>
      <c r="T130" s="92">
        <f>T131+T142+T155+T164+T174+T182</f>
        <v>0</v>
      </c>
      <c r="AR130" s="86" t="s">
        <v>44</v>
      </c>
      <c r="AT130" s="93" t="s">
        <v>42</v>
      </c>
      <c r="AU130" s="93" t="s">
        <v>43</v>
      </c>
      <c r="AY130" s="86" t="s">
        <v>81</v>
      </c>
      <c r="BK130" s="94">
        <f>BK131+BK142+BK155+BK164+BK174+BK182</f>
        <v>0</v>
      </c>
    </row>
    <row r="131" spans="2:65" s="6" customFormat="1" ht="22.9" customHeight="1" x14ac:dyDescent="0.2">
      <c r="B131" s="85"/>
      <c r="D131" s="86" t="s">
        <v>42</v>
      </c>
      <c r="E131" s="95" t="s">
        <v>44</v>
      </c>
      <c r="F131" s="95" t="s">
        <v>82</v>
      </c>
      <c r="I131" s="88"/>
      <c r="J131" s="127">
        <f>BK131</f>
        <v>0</v>
      </c>
      <c r="L131" s="85"/>
      <c r="M131" s="89"/>
      <c r="N131" s="90"/>
      <c r="O131" s="90"/>
      <c r="P131" s="91">
        <f>SUM(P132:P141)</f>
        <v>0</v>
      </c>
      <c r="Q131" s="90"/>
      <c r="R131" s="91">
        <f>SUM(R132:R141)</f>
        <v>0</v>
      </c>
      <c r="S131" s="90"/>
      <c r="T131" s="92">
        <f>SUM(T132:T141)</f>
        <v>0</v>
      </c>
      <c r="AR131" s="86" t="s">
        <v>44</v>
      </c>
      <c r="AT131" s="93" t="s">
        <v>42</v>
      </c>
      <c r="AU131" s="93" t="s">
        <v>44</v>
      </c>
      <c r="AY131" s="86" t="s">
        <v>81</v>
      </c>
      <c r="BK131" s="94">
        <f>SUM(BK132:BK141)</f>
        <v>0</v>
      </c>
    </row>
    <row r="132" spans="2:65" s="1" customFormat="1" ht="24" customHeight="1" x14ac:dyDescent="0.2">
      <c r="B132" s="96"/>
      <c r="C132" s="97" t="s">
        <v>44</v>
      </c>
      <c r="D132" s="97" t="s">
        <v>83</v>
      </c>
      <c r="E132" s="98" t="s">
        <v>84</v>
      </c>
      <c r="F132" s="99" t="s">
        <v>85</v>
      </c>
      <c r="G132" s="100" t="s">
        <v>86</v>
      </c>
      <c r="H132" s="101">
        <v>29.623000000000001</v>
      </c>
      <c r="I132" s="123"/>
      <c r="J132" s="126">
        <f t="shared" ref="J132:J141" si="0">ROUND(I132*H132,3)</f>
        <v>0</v>
      </c>
      <c r="K132" s="99" t="s">
        <v>87</v>
      </c>
      <c r="L132" s="16"/>
      <c r="M132" s="103" t="s">
        <v>0</v>
      </c>
      <c r="N132" s="104" t="s">
        <v>26</v>
      </c>
      <c r="O132" s="28"/>
      <c r="P132" s="105">
        <f t="shared" ref="P132:P141" si="1">O132*H132</f>
        <v>0</v>
      </c>
      <c r="Q132" s="105">
        <v>0</v>
      </c>
      <c r="R132" s="105">
        <f t="shared" ref="R132:R141" si="2">Q132*H132</f>
        <v>0</v>
      </c>
      <c r="S132" s="105">
        <v>0</v>
      </c>
      <c r="T132" s="106">
        <f t="shared" ref="T132:T141" si="3">S132*H132</f>
        <v>0</v>
      </c>
      <c r="AR132" s="107" t="s">
        <v>88</v>
      </c>
      <c r="AT132" s="107" t="s">
        <v>83</v>
      </c>
      <c r="AU132" s="107" t="s">
        <v>89</v>
      </c>
      <c r="AY132" s="7" t="s">
        <v>81</v>
      </c>
      <c r="BE132" s="108">
        <f t="shared" ref="BE132:BE141" si="4">IF(N132="základná",J132,0)</f>
        <v>0</v>
      </c>
      <c r="BF132" s="108">
        <f t="shared" ref="BF132:BF141" si="5">IF(N132="znížená",J132,0)</f>
        <v>0</v>
      </c>
      <c r="BG132" s="108">
        <f t="shared" ref="BG132:BG141" si="6">IF(N132="zákl. prenesená",J132,0)</f>
        <v>0</v>
      </c>
      <c r="BH132" s="108">
        <f t="shared" ref="BH132:BH141" si="7">IF(N132="zníž. prenesená",J132,0)</f>
        <v>0</v>
      </c>
      <c r="BI132" s="108">
        <f t="shared" ref="BI132:BI141" si="8">IF(N132="nulová",J132,0)</f>
        <v>0</v>
      </c>
      <c r="BJ132" s="7" t="s">
        <v>89</v>
      </c>
      <c r="BK132" s="109">
        <f t="shared" ref="BK132:BK141" si="9">ROUND(I132*H132,3)</f>
        <v>0</v>
      </c>
      <c r="BL132" s="7" t="s">
        <v>88</v>
      </c>
      <c r="BM132" s="107" t="s">
        <v>90</v>
      </c>
    </row>
    <row r="133" spans="2:65" s="1" customFormat="1" ht="24" customHeight="1" x14ac:dyDescent="0.2">
      <c r="B133" s="96"/>
      <c r="C133" s="97" t="s">
        <v>89</v>
      </c>
      <c r="D133" s="97" t="s">
        <v>83</v>
      </c>
      <c r="E133" s="98" t="s">
        <v>91</v>
      </c>
      <c r="F133" s="99" t="s">
        <v>92</v>
      </c>
      <c r="G133" s="100" t="s">
        <v>86</v>
      </c>
      <c r="H133" s="101">
        <v>28.736999999999998</v>
      </c>
      <c r="I133" s="123"/>
      <c r="J133" s="126">
        <f t="shared" si="0"/>
        <v>0</v>
      </c>
      <c r="K133" s="99" t="s">
        <v>87</v>
      </c>
      <c r="L133" s="16"/>
      <c r="M133" s="103" t="s">
        <v>0</v>
      </c>
      <c r="N133" s="104" t="s">
        <v>26</v>
      </c>
      <c r="O133" s="28"/>
      <c r="P133" s="105">
        <f t="shared" si="1"/>
        <v>0</v>
      </c>
      <c r="Q133" s="105">
        <v>0</v>
      </c>
      <c r="R133" s="105">
        <f t="shared" si="2"/>
        <v>0</v>
      </c>
      <c r="S133" s="105">
        <v>0</v>
      </c>
      <c r="T133" s="106">
        <f t="shared" si="3"/>
        <v>0</v>
      </c>
      <c r="AR133" s="107" t="s">
        <v>88</v>
      </c>
      <c r="AT133" s="107" t="s">
        <v>83</v>
      </c>
      <c r="AU133" s="107" t="s">
        <v>89</v>
      </c>
      <c r="AY133" s="7" t="s">
        <v>81</v>
      </c>
      <c r="BE133" s="108">
        <f t="shared" si="4"/>
        <v>0</v>
      </c>
      <c r="BF133" s="108">
        <f t="shared" si="5"/>
        <v>0</v>
      </c>
      <c r="BG133" s="108">
        <f t="shared" si="6"/>
        <v>0</v>
      </c>
      <c r="BH133" s="108">
        <f t="shared" si="7"/>
        <v>0</v>
      </c>
      <c r="BI133" s="108">
        <f t="shared" si="8"/>
        <v>0</v>
      </c>
      <c r="BJ133" s="7" t="s">
        <v>89</v>
      </c>
      <c r="BK133" s="109">
        <f t="shared" si="9"/>
        <v>0</v>
      </c>
      <c r="BL133" s="7" t="s">
        <v>88</v>
      </c>
      <c r="BM133" s="107" t="s">
        <v>93</v>
      </c>
    </row>
    <row r="134" spans="2:65" s="1" customFormat="1" ht="24" customHeight="1" x14ac:dyDescent="0.2">
      <c r="B134" s="96"/>
      <c r="C134" s="97" t="s">
        <v>94</v>
      </c>
      <c r="D134" s="97" t="s">
        <v>83</v>
      </c>
      <c r="E134" s="98" t="s">
        <v>95</v>
      </c>
      <c r="F134" s="99" t="s">
        <v>96</v>
      </c>
      <c r="G134" s="100" t="s">
        <v>86</v>
      </c>
      <c r="H134" s="101">
        <v>28.736999999999998</v>
      </c>
      <c r="I134" s="123"/>
      <c r="J134" s="126">
        <f t="shared" si="0"/>
        <v>0</v>
      </c>
      <c r="K134" s="99" t="s">
        <v>87</v>
      </c>
      <c r="L134" s="16"/>
      <c r="M134" s="103" t="s">
        <v>0</v>
      </c>
      <c r="N134" s="104" t="s">
        <v>26</v>
      </c>
      <c r="O134" s="28"/>
      <c r="P134" s="105">
        <f t="shared" si="1"/>
        <v>0</v>
      </c>
      <c r="Q134" s="105">
        <v>0</v>
      </c>
      <c r="R134" s="105">
        <f t="shared" si="2"/>
        <v>0</v>
      </c>
      <c r="S134" s="105">
        <v>0</v>
      </c>
      <c r="T134" s="106">
        <f t="shared" si="3"/>
        <v>0</v>
      </c>
      <c r="AR134" s="107" t="s">
        <v>88</v>
      </c>
      <c r="AT134" s="107" t="s">
        <v>83</v>
      </c>
      <c r="AU134" s="107" t="s">
        <v>89</v>
      </c>
      <c r="AY134" s="7" t="s">
        <v>81</v>
      </c>
      <c r="BE134" s="108">
        <f t="shared" si="4"/>
        <v>0</v>
      </c>
      <c r="BF134" s="108">
        <f t="shared" si="5"/>
        <v>0</v>
      </c>
      <c r="BG134" s="108">
        <f t="shared" si="6"/>
        <v>0</v>
      </c>
      <c r="BH134" s="108">
        <f t="shared" si="7"/>
        <v>0</v>
      </c>
      <c r="BI134" s="108">
        <f t="shared" si="8"/>
        <v>0</v>
      </c>
      <c r="BJ134" s="7" t="s">
        <v>89</v>
      </c>
      <c r="BK134" s="109">
        <f t="shared" si="9"/>
        <v>0</v>
      </c>
      <c r="BL134" s="7" t="s">
        <v>88</v>
      </c>
      <c r="BM134" s="107" t="s">
        <v>97</v>
      </c>
    </row>
    <row r="135" spans="2:65" s="1" customFormat="1" ht="16.5" customHeight="1" x14ac:dyDescent="0.2">
      <c r="B135" s="96"/>
      <c r="C135" s="97" t="s">
        <v>88</v>
      </c>
      <c r="D135" s="97" t="s">
        <v>83</v>
      </c>
      <c r="E135" s="98" t="s">
        <v>98</v>
      </c>
      <c r="F135" s="99" t="s">
        <v>99</v>
      </c>
      <c r="G135" s="100" t="s">
        <v>86</v>
      </c>
      <c r="H135" s="101">
        <v>20.312999999999999</v>
      </c>
      <c r="I135" s="123"/>
      <c r="J135" s="126">
        <f t="shared" si="0"/>
        <v>0</v>
      </c>
      <c r="K135" s="99" t="s">
        <v>87</v>
      </c>
      <c r="L135" s="16"/>
      <c r="M135" s="103" t="s">
        <v>0</v>
      </c>
      <c r="N135" s="104" t="s">
        <v>26</v>
      </c>
      <c r="O135" s="28"/>
      <c r="P135" s="105">
        <f t="shared" si="1"/>
        <v>0</v>
      </c>
      <c r="Q135" s="105">
        <v>0</v>
      </c>
      <c r="R135" s="105">
        <f t="shared" si="2"/>
        <v>0</v>
      </c>
      <c r="S135" s="105">
        <v>0</v>
      </c>
      <c r="T135" s="106">
        <f t="shared" si="3"/>
        <v>0</v>
      </c>
      <c r="AR135" s="107" t="s">
        <v>88</v>
      </c>
      <c r="AT135" s="107" t="s">
        <v>83</v>
      </c>
      <c r="AU135" s="107" t="s">
        <v>89</v>
      </c>
      <c r="AY135" s="7" t="s">
        <v>81</v>
      </c>
      <c r="BE135" s="108">
        <f t="shared" si="4"/>
        <v>0</v>
      </c>
      <c r="BF135" s="108">
        <f t="shared" si="5"/>
        <v>0</v>
      </c>
      <c r="BG135" s="108">
        <f t="shared" si="6"/>
        <v>0</v>
      </c>
      <c r="BH135" s="108">
        <f t="shared" si="7"/>
        <v>0</v>
      </c>
      <c r="BI135" s="108">
        <f t="shared" si="8"/>
        <v>0</v>
      </c>
      <c r="BJ135" s="7" t="s">
        <v>89</v>
      </c>
      <c r="BK135" s="109">
        <f t="shared" si="9"/>
        <v>0</v>
      </c>
      <c r="BL135" s="7" t="s">
        <v>88</v>
      </c>
      <c r="BM135" s="107" t="s">
        <v>100</v>
      </c>
    </row>
    <row r="136" spans="2:65" s="1" customFormat="1" ht="36" customHeight="1" x14ac:dyDescent="0.2">
      <c r="B136" s="96"/>
      <c r="C136" s="97" t="s">
        <v>101</v>
      </c>
      <c r="D136" s="97" t="s">
        <v>83</v>
      </c>
      <c r="E136" s="98" t="s">
        <v>102</v>
      </c>
      <c r="F136" s="99" t="s">
        <v>103</v>
      </c>
      <c r="G136" s="100" t="s">
        <v>86</v>
      </c>
      <c r="H136" s="101">
        <v>20.312999999999999</v>
      </c>
      <c r="I136" s="123"/>
      <c r="J136" s="126">
        <f t="shared" si="0"/>
        <v>0</v>
      </c>
      <c r="K136" s="99" t="s">
        <v>87</v>
      </c>
      <c r="L136" s="16"/>
      <c r="M136" s="103" t="s">
        <v>0</v>
      </c>
      <c r="N136" s="104" t="s">
        <v>26</v>
      </c>
      <c r="O136" s="28"/>
      <c r="P136" s="105">
        <f t="shared" si="1"/>
        <v>0</v>
      </c>
      <c r="Q136" s="105">
        <v>0</v>
      </c>
      <c r="R136" s="105">
        <f t="shared" si="2"/>
        <v>0</v>
      </c>
      <c r="S136" s="105">
        <v>0</v>
      </c>
      <c r="T136" s="106">
        <f t="shared" si="3"/>
        <v>0</v>
      </c>
      <c r="AR136" s="107" t="s">
        <v>88</v>
      </c>
      <c r="AT136" s="107" t="s">
        <v>83</v>
      </c>
      <c r="AU136" s="107" t="s">
        <v>89</v>
      </c>
      <c r="AY136" s="7" t="s">
        <v>81</v>
      </c>
      <c r="BE136" s="108">
        <f t="shared" si="4"/>
        <v>0</v>
      </c>
      <c r="BF136" s="108">
        <f t="shared" si="5"/>
        <v>0</v>
      </c>
      <c r="BG136" s="108">
        <f t="shared" si="6"/>
        <v>0</v>
      </c>
      <c r="BH136" s="108">
        <f t="shared" si="7"/>
        <v>0</v>
      </c>
      <c r="BI136" s="108">
        <f t="shared" si="8"/>
        <v>0</v>
      </c>
      <c r="BJ136" s="7" t="s">
        <v>89</v>
      </c>
      <c r="BK136" s="109">
        <f t="shared" si="9"/>
        <v>0</v>
      </c>
      <c r="BL136" s="7" t="s">
        <v>88</v>
      </c>
      <c r="BM136" s="107" t="s">
        <v>104</v>
      </c>
    </row>
    <row r="137" spans="2:65" s="1" customFormat="1" ht="24" customHeight="1" x14ac:dyDescent="0.2">
      <c r="B137" s="96"/>
      <c r="C137" s="97" t="s">
        <v>105</v>
      </c>
      <c r="D137" s="97" t="s">
        <v>83</v>
      </c>
      <c r="E137" s="98" t="s">
        <v>106</v>
      </c>
      <c r="F137" s="99" t="s">
        <v>107</v>
      </c>
      <c r="G137" s="100" t="s">
        <v>86</v>
      </c>
      <c r="H137" s="101">
        <v>78.673000000000002</v>
      </c>
      <c r="I137" s="123"/>
      <c r="J137" s="126">
        <f t="shared" si="0"/>
        <v>0</v>
      </c>
      <c r="K137" s="99" t="s">
        <v>87</v>
      </c>
      <c r="L137" s="16"/>
      <c r="M137" s="103" t="s">
        <v>0</v>
      </c>
      <c r="N137" s="104" t="s">
        <v>26</v>
      </c>
      <c r="O137" s="28"/>
      <c r="P137" s="105">
        <f t="shared" si="1"/>
        <v>0</v>
      </c>
      <c r="Q137" s="105">
        <v>0</v>
      </c>
      <c r="R137" s="105">
        <f t="shared" si="2"/>
        <v>0</v>
      </c>
      <c r="S137" s="105">
        <v>0</v>
      </c>
      <c r="T137" s="106">
        <f t="shared" si="3"/>
        <v>0</v>
      </c>
      <c r="AR137" s="107" t="s">
        <v>88</v>
      </c>
      <c r="AT137" s="107" t="s">
        <v>83</v>
      </c>
      <c r="AU137" s="107" t="s">
        <v>89</v>
      </c>
      <c r="AY137" s="7" t="s">
        <v>81</v>
      </c>
      <c r="BE137" s="108">
        <f t="shared" si="4"/>
        <v>0</v>
      </c>
      <c r="BF137" s="108">
        <f t="shared" si="5"/>
        <v>0</v>
      </c>
      <c r="BG137" s="108">
        <f t="shared" si="6"/>
        <v>0</v>
      </c>
      <c r="BH137" s="108">
        <f t="shared" si="7"/>
        <v>0</v>
      </c>
      <c r="BI137" s="108">
        <f t="shared" si="8"/>
        <v>0</v>
      </c>
      <c r="BJ137" s="7" t="s">
        <v>89</v>
      </c>
      <c r="BK137" s="109">
        <f t="shared" si="9"/>
        <v>0</v>
      </c>
      <c r="BL137" s="7" t="s">
        <v>88</v>
      </c>
      <c r="BM137" s="107" t="s">
        <v>108</v>
      </c>
    </row>
    <row r="138" spans="2:65" s="1" customFormat="1" ht="24" customHeight="1" x14ac:dyDescent="0.2">
      <c r="B138" s="96"/>
      <c r="C138" s="97" t="s">
        <v>109</v>
      </c>
      <c r="D138" s="97" t="s">
        <v>83</v>
      </c>
      <c r="E138" s="98" t="s">
        <v>110</v>
      </c>
      <c r="F138" s="99" t="s">
        <v>111</v>
      </c>
      <c r="G138" s="100" t="s">
        <v>86</v>
      </c>
      <c r="H138" s="101">
        <v>49.05</v>
      </c>
      <c r="I138" s="123"/>
      <c r="J138" s="126">
        <f t="shared" si="0"/>
        <v>0</v>
      </c>
      <c r="K138" s="99" t="s">
        <v>87</v>
      </c>
      <c r="L138" s="16"/>
      <c r="M138" s="103" t="s">
        <v>0</v>
      </c>
      <c r="N138" s="104" t="s">
        <v>26</v>
      </c>
      <c r="O138" s="28"/>
      <c r="P138" s="105">
        <f t="shared" si="1"/>
        <v>0</v>
      </c>
      <c r="Q138" s="105">
        <v>0</v>
      </c>
      <c r="R138" s="105">
        <f t="shared" si="2"/>
        <v>0</v>
      </c>
      <c r="S138" s="105">
        <v>0</v>
      </c>
      <c r="T138" s="106">
        <f t="shared" si="3"/>
        <v>0</v>
      </c>
      <c r="AR138" s="107" t="s">
        <v>88</v>
      </c>
      <c r="AT138" s="107" t="s">
        <v>83</v>
      </c>
      <c r="AU138" s="107" t="s">
        <v>89</v>
      </c>
      <c r="AY138" s="7" t="s">
        <v>81</v>
      </c>
      <c r="BE138" s="108">
        <f t="shared" si="4"/>
        <v>0</v>
      </c>
      <c r="BF138" s="108">
        <f t="shared" si="5"/>
        <v>0</v>
      </c>
      <c r="BG138" s="108">
        <f t="shared" si="6"/>
        <v>0</v>
      </c>
      <c r="BH138" s="108">
        <f t="shared" si="7"/>
        <v>0</v>
      </c>
      <c r="BI138" s="108">
        <f t="shared" si="8"/>
        <v>0</v>
      </c>
      <c r="BJ138" s="7" t="s">
        <v>89</v>
      </c>
      <c r="BK138" s="109">
        <f t="shared" si="9"/>
        <v>0</v>
      </c>
      <c r="BL138" s="7" t="s">
        <v>88</v>
      </c>
      <c r="BM138" s="107" t="s">
        <v>112</v>
      </c>
    </row>
    <row r="139" spans="2:65" s="1" customFormat="1" ht="36" customHeight="1" x14ac:dyDescent="0.2">
      <c r="B139" s="96"/>
      <c r="C139" s="97" t="s">
        <v>113</v>
      </c>
      <c r="D139" s="97" t="s">
        <v>83</v>
      </c>
      <c r="E139" s="98" t="s">
        <v>114</v>
      </c>
      <c r="F139" s="99" t="s">
        <v>115</v>
      </c>
      <c r="G139" s="100" t="s">
        <v>86</v>
      </c>
      <c r="H139" s="101">
        <v>833.85</v>
      </c>
      <c r="I139" s="123"/>
      <c r="J139" s="126">
        <f t="shared" si="0"/>
        <v>0</v>
      </c>
      <c r="K139" s="99" t="s">
        <v>87</v>
      </c>
      <c r="L139" s="16"/>
      <c r="M139" s="103" t="s">
        <v>0</v>
      </c>
      <c r="N139" s="104" t="s">
        <v>26</v>
      </c>
      <c r="O139" s="28"/>
      <c r="P139" s="105">
        <f t="shared" si="1"/>
        <v>0</v>
      </c>
      <c r="Q139" s="105">
        <v>0</v>
      </c>
      <c r="R139" s="105">
        <f t="shared" si="2"/>
        <v>0</v>
      </c>
      <c r="S139" s="105">
        <v>0</v>
      </c>
      <c r="T139" s="106">
        <f t="shared" si="3"/>
        <v>0</v>
      </c>
      <c r="AR139" s="107" t="s">
        <v>88</v>
      </c>
      <c r="AT139" s="107" t="s">
        <v>83</v>
      </c>
      <c r="AU139" s="107" t="s">
        <v>89</v>
      </c>
      <c r="AY139" s="7" t="s">
        <v>81</v>
      </c>
      <c r="BE139" s="108">
        <f t="shared" si="4"/>
        <v>0</v>
      </c>
      <c r="BF139" s="108">
        <f t="shared" si="5"/>
        <v>0</v>
      </c>
      <c r="BG139" s="108">
        <f t="shared" si="6"/>
        <v>0</v>
      </c>
      <c r="BH139" s="108">
        <f t="shared" si="7"/>
        <v>0</v>
      </c>
      <c r="BI139" s="108">
        <f t="shared" si="8"/>
        <v>0</v>
      </c>
      <c r="BJ139" s="7" t="s">
        <v>89</v>
      </c>
      <c r="BK139" s="109">
        <f t="shared" si="9"/>
        <v>0</v>
      </c>
      <c r="BL139" s="7" t="s">
        <v>88</v>
      </c>
      <c r="BM139" s="107" t="s">
        <v>116</v>
      </c>
    </row>
    <row r="140" spans="2:65" s="1" customFormat="1" ht="16.5" customHeight="1" x14ac:dyDescent="0.2">
      <c r="B140" s="96"/>
      <c r="C140" s="97" t="s">
        <v>117</v>
      </c>
      <c r="D140" s="97" t="s">
        <v>83</v>
      </c>
      <c r="E140" s="98" t="s">
        <v>118</v>
      </c>
      <c r="F140" s="99" t="s">
        <v>119</v>
      </c>
      <c r="G140" s="100" t="s">
        <v>86</v>
      </c>
      <c r="H140" s="101">
        <v>49.05</v>
      </c>
      <c r="I140" s="123"/>
      <c r="J140" s="126">
        <f t="shared" si="0"/>
        <v>0</v>
      </c>
      <c r="K140" s="99" t="s">
        <v>87</v>
      </c>
      <c r="L140" s="16"/>
      <c r="M140" s="103" t="s">
        <v>0</v>
      </c>
      <c r="N140" s="104" t="s">
        <v>26</v>
      </c>
      <c r="O140" s="28"/>
      <c r="P140" s="105">
        <f t="shared" si="1"/>
        <v>0</v>
      </c>
      <c r="Q140" s="105">
        <v>0</v>
      </c>
      <c r="R140" s="105">
        <f t="shared" si="2"/>
        <v>0</v>
      </c>
      <c r="S140" s="105">
        <v>0</v>
      </c>
      <c r="T140" s="106">
        <f t="shared" si="3"/>
        <v>0</v>
      </c>
      <c r="AR140" s="107" t="s">
        <v>88</v>
      </c>
      <c r="AT140" s="107" t="s">
        <v>83</v>
      </c>
      <c r="AU140" s="107" t="s">
        <v>89</v>
      </c>
      <c r="AY140" s="7" t="s">
        <v>81</v>
      </c>
      <c r="BE140" s="108">
        <f t="shared" si="4"/>
        <v>0</v>
      </c>
      <c r="BF140" s="108">
        <f t="shared" si="5"/>
        <v>0</v>
      </c>
      <c r="BG140" s="108">
        <f t="shared" si="6"/>
        <v>0</v>
      </c>
      <c r="BH140" s="108">
        <f t="shared" si="7"/>
        <v>0</v>
      </c>
      <c r="BI140" s="108">
        <f t="shared" si="8"/>
        <v>0</v>
      </c>
      <c r="BJ140" s="7" t="s">
        <v>89</v>
      </c>
      <c r="BK140" s="109">
        <f t="shared" si="9"/>
        <v>0</v>
      </c>
      <c r="BL140" s="7" t="s">
        <v>88</v>
      </c>
      <c r="BM140" s="107" t="s">
        <v>120</v>
      </c>
    </row>
    <row r="141" spans="2:65" s="1" customFormat="1" ht="24" customHeight="1" x14ac:dyDescent="0.2">
      <c r="B141" s="96"/>
      <c r="C141" s="97" t="s">
        <v>121</v>
      </c>
      <c r="D141" s="97" t="s">
        <v>83</v>
      </c>
      <c r="E141" s="98" t="s">
        <v>122</v>
      </c>
      <c r="F141" s="99" t="s">
        <v>123</v>
      </c>
      <c r="G141" s="100" t="s">
        <v>86</v>
      </c>
      <c r="H141" s="101">
        <v>49.05</v>
      </c>
      <c r="I141" s="123"/>
      <c r="J141" s="126">
        <f t="shared" si="0"/>
        <v>0</v>
      </c>
      <c r="K141" s="99" t="s">
        <v>87</v>
      </c>
      <c r="L141" s="16"/>
      <c r="M141" s="103" t="s">
        <v>0</v>
      </c>
      <c r="N141" s="104" t="s">
        <v>26</v>
      </c>
      <c r="O141" s="28"/>
      <c r="P141" s="105">
        <f t="shared" si="1"/>
        <v>0</v>
      </c>
      <c r="Q141" s="105">
        <v>0</v>
      </c>
      <c r="R141" s="105">
        <f t="shared" si="2"/>
        <v>0</v>
      </c>
      <c r="S141" s="105">
        <v>0</v>
      </c>
      <c r="T141" s="106">
        <f t="shared" si="3"/>
        <v>0</v>
      </c>
      <c r="AR141" s="107" t="s">
        <v>88</v>
      </c>
      <c r="AT141" s="107" t="s">
        <v>83</v>
      </c>
      <c r="AU141" s="107" t="s">
        <v>89</v>
      </c>
      <c r="AY141" s="7" t="s">
        <v>81</v>
      </c>
      <c r="BE141" s="108">
        <f t="shared" si="4"/>
        <v>0</v>
      </c>
      <c r="BF141" s="108">
        <f t="shared" si="5"/>
        <v>0</v>
      </c>
      <c r="BG141" s="108">
        <f t="shared" si="6"/>
        <v>0</v>
      </c>
      <c r="BH141" s="108">
        <f t="shared" si="7"/>
        <v>0</v>
      </c>
      <c r="BI141" s="108">
        <f t="shared" si="8"/>
        <v>0</v>
      </c>
      <c r="BJ141" s="7" t="s">
        <v>89</v>
      </c>
      <c r="BK141" s="109">
        <f t="shared" si="9"/>
        <v>0</v>
      </c>
      <c r="BL141" s="7" t="s">
        <v>88</v>
      </c>
      <c r="BM141" s="107" t="s">
        <v>124</v>
      </c>
    </row>
    <row r="142" spans="2:65" s="6" customFormat="1" ht="22.9" customHeight="1" x14ac:dyDescent="0.2">
      <c r="B142" s="85"/>
      <c r="D142" s="86" t="s">
        <v>42</v>
      </c>
      <c r="E142" s="95" t="s">
        <v>89</v>
      </c>
      <c r="F142" s="95" t="s">
        <v>125</v>
      </c>
      <c r="I142" s="124"/>
      <c r="J142" s="127">
        <f>BK142</f>
        <v>0</v>
      </c>
      <c r="L142" s="85"/>
      <c r="M142" s="89"/>
      <c r="N142" s="90"/>
      <c r="O142" s="90"/>
      <c r="P142" s="91">
        <f>SUM(P143:P154)</f>
        <v>0</v>
      </c>
      <c r="Q142" s="90"/>
      <c r="R142" s="91">
        <f>SUM(R143:R154)</f>
        <v>90.005721030000018</v>
      </c>
      <c r="S142" s="90"/>
      <c r="T142" s="92">
        <f>SUM(T143:T154)</f>
        <v>0</v>
      </c>
      <c r="AR142" s="86" t="s">
        <v>44</v>
      </c>
      <c r="AT142" s="93" t="s">
        <v>42</v>
      </c>
      <c r="AU142" s="93" t="s">
        <v>44</v>
      </c>
      <c r="AY142" s="86" t="s">
        <v>81</v>
      </c>
      <c r="BK142" s="94">
        <f>SUM(BK143:BK154)</f>
        <v>0</v>
      </c>
    </row>
    <row r="143" spans="2:65" s="1" customFormat="1" ht="24" customHeight="1" x14ac:dyDescent="0.2">
      <c r="B143" s="96"/>
      <c r="C143" s="97" t="s">
        <v>126</v>
      </c>
      <c r="D143" s="97" t="s">
        <v>83</v>
      </c>
      <c r="E143" s="98" t="s">
        <v>127</v>
      </c>
      <c r="F143" s="99" t="s">
        <v>128</v>
      </c>
      <c r="G143" s="100" t="s">
        <v>129</v>
      </c>
      <c r="H143" s="101">
        <v>77.19</v>
      </c>
      <c r="I143" s="123"/>
      <c r="J143" s="126">
        <f t="shared" ref="J143:J154" si="10">ROUND(I143*H143,3)</f>
        <v>0</v>
      </c>
      <c r="K143" s="99" t="s">
        <v>87</v>
      </c>
      <c r="L143" s="16"/>
      <c r="M143" s="103" t="s">
        <v>0</v>
      </c>
      <c r="N143" s="104" t="s">
        <v>26</v>
      </c>
      <c r="O143" s="28"/>
      <c r="P143" s="105">
        <f t="shared" ref="P143:P154" si="11">O143*H143</f>
        <v>0</v>
      </c>
      <c r="Q143" s="105">
        <v>0</v>
      </c>
      <c r="R143" s="105">
        <f t="shared" ref="R143:R154" si="12">Q143*H143</f>
        <v>0</v>
      </c>
      <c r="S143" s="105">
        <v>0</v>
      </c>
      <c r="T143" s="106">
        <f t="shared" ref="T143:T154" si="13">S143*H143</f>
        <v>0</v>
      </c>
      <c r="AR143" s="107" t="s">
        <v>88</v>
      </c>
      <c r="AT143" s="107" t="s">
        <v>83</v>
      </c>
      <c r="AU143" s="107" t="s">
        <v>89</v>
      </c>
      <c r="AY143" s="7" t="s">
        <v>81</v>
      </c>
      <c r="BE143" s="108">
        <f t="shared" ref="BE143:BE154" si="14">IF(N143="základná",J143,0)</f>
        <v>0</v>
      </c>
      <c r="BF143" s="108">
        <f t="shared" ref="BF143:BF154" si="15">IF(N143="znížená",J143,0)</f>
        <v>0</v>
      </c>
      <c r="BG143" s="108">
        <f t="shared" ref="BG143:BG154" si="16">IF(N143="zákl. prenesená",J143,0)</f>
        <v>0</v>
      </c>
      <c r="BH143" s="108">
        <f t="shared" ref="BH143:BH154" si="17">IF(N143="zníž. prenesená",J143,0)</f>
        <v>0</v>
      </c>
      <c r="BI143" s="108">
        <f t="shared" ref="BI143:BI154" si="18">IF(N143="nulová",J143,0)</f>
        <v>0</v>
      </c>
      <c r="BJ143" s="7" t="s">
        <v>89</v>
      </c>
      <c r="BK143" s="109">
        <f t="shared" ref="BK143:BK154" si="19">ROUND(I143*H143,3)</f>
        <v>0</v>
      </c>
      <c r="BL143" s="7" t="s">
        <v>88</v>
      </c>
      <c r="BM143" s="107" t="s">
        <v>130</v>
      </c>
    </row>
    <row r="144" spans="2:65" s="1" customFormat="1" ht="24" customHeight="1" x14ac:dyDescent="0.2">
      <c r="B144" s="96"/>
      <c r="C144" s="97" t="s">
        <v>131</v>
      </c>
      <c r="D144" s="97" t="s">
        <v>83</v>
      </c>
      <c r="E144" s="98" t="s">
        <v>132</v>
      </c>
      <c r="F144" s="99" t="s">
        <v>133</v>
      </c>
      <c r="G144" s="100" t="s">
        <v>86</v>
      </c>
      <c r="H144" s="101">
        <v>10.259</v>
      </c>
      <c r="I144" s="123"/>
      <c r="J144" s="126">
        <f t="shared" si="10"/>
        <v>0</v>
      </c>
      <c r="K144" s="99" t="s">
        <v>87</v>
      </c>
      <c r="L144" s="16"/>
      <c r="M144" s="103" t="s">
        <v>0</v>
      </c>
      <c r="N144" s="104" t="s">
        <v>26</v>
      </c>
      <c r="O144" s="28"/>
      <c r="P144" s="105">
        <f t="shared" si="11"/>
        <v>0</v>
      </c>
      <c r="Q144" s="105">
        <v>2.0699999999999998</v>
      </c>
      <c r="R144" s="105">
        <f t="shared" si="12"/>
        <v>21.236129999999999</v>
      </c>
      <c r="S144" s="105">
        <v>0</v>
      </c>
      <c r="T144" s="106">
        <f t="shared" si="13"/>
        <v>0</v>
      </c>
      <c r="AR144" s="107" t="s">
        <v>88</v>
      </c>
      <c r="AT144" s="107" t="s">
        <v>83</v>
      </c>
      <c r="AU144" s="107" t="s">
        <v>89</v>
      </c>
      <c r="AY144" s="7" t="s">
        <v>81</v>
      </c>
      <c r="BE144" s="108">
        <f t="shared" si="14"/>
        <v>0</v>
      </c>
      <c r="BF144" s="108">
        <f t="shared" si="15"/>
        <v>0</v>
      </c>
      <c r="BG144" s="108">
        <f t="shared" si="16"/>
        <v>0</v>
      </c>
      <c r="BH144" s="108">
        <f t="shared" si="17"/>
        <v>0</v>
      </c>
      <c r="BI144" s="108">
        <f t="shared" si="18"/>
        <v>0</v>
      </c>
      <c r="BJ144" s="7" t="s">
        <v>89</v>
      </c>
      <c r="BK144" s="109">
        <f t="shared" si="19"/>
        <v>0</v>
      </c>
      <c r="BL144" s="7" t="s">
        <v>88</v>
      </c>
      <c r="BM144" s="107" t="s">
        <v>134</v>
      </c>
    </row>
    <row r="145" spans="2:65" s="1" customFormat="1" ht="24" customHeight="1" x14ac:dyDescent="0.2">
      <c r="B145" s="96"/>
      <c r="C145" s="97" t="s">
        <v>135</v>
      </c>
      <c r="D145" s="97" t="s">
        <v>83</v>
      </c>
      <c r="E145" s="98" t="s">
        <v>136</v>
      </c>
      <c r="F145" s="99" t="s">
        <v>137</v>
      </c>
      <c r="G145" s="100" t="s">
        <v>86</v>
      </c>
      <c r="H145" s="101">
        <v>11.025</v>
      </c>
      <c r="I145" s="123"/>
      <c r="J145" s="126">
        <f t="shared" si="10"/>
        <v>0</v>
      </c>
      <c r="K145" s="99" t="s">
        <v>87</v>
      </c>
      <c r="L145" s="16"/>
      <c r="M145" s="103" t="s">
        <v>0</v>
      </c>
      <c r="N145" s="104" t="s">
        <v>26</v>
      </c>
      <c r="O145" s="28"/>
      <c r="P145" s="105">
        <f t="shared" si="11"/>
        <v>0</v>
      </c>
      <c r="Q145" s="105">
        <v>2.19407</v>
      </c>
      <c r="R145" s="105">
        <f t="shared" si="12"/>
        <v>24.189621750000001</v>
      </c>
      <c r="S145" s="105">
        <v>0</v>
      </c>
      <c r="T145" s="106">
        <f t="shared" si="13"/>
        <v>0</v>
      </c>
      <c r="AR145" s="107" t="s">
        <v>88</v>
      </c>
      <c r="AT145" s="107" t="s">
        <v>83</v>
      </c>
      <c r="AU145" s="107" t="s">
        <v>89</v>
      </c>
      <c r="AY145" s="7" t="s">
        <v>81</v>
      </c>
      <c r="BE145" s="108">
        <f t="shared" si="14"/>
        <v>0</v>
      </c>
      <c r="BF145" s="108">
        <f t="shared" si="15"/>
        <v>0</v>
      </c>
      <c r="BG145" s="108">
        <f t="shared" si="16"/>
        <v>0</v>
      </c>
      <c r="BH145" s="108">
        <f t="shared" si="17"/>
        <v>0</v>
      </c>
      <c r="BI145" s="108">
        <f t="shared" si="18"/>
        <v>0</v>
      </c>
      <c r="BJ145" s="7" t="s">
        <v>89</v>
      </c>
      <c r="BK145" s="109">
        <f t="shared" si="19"/>
        <v>0</v>
      </c>
      <c r="BL145" s="7" t="s">
        <v>88</v>
      </c>
      <c r="BM145" s="107" t="s">
        <v>138</v>
      </c>
    </row>
    <row r="146" spans="2:65" s="1" customFormat="1" ht="24" customHeight="1" x14ac:dyDescent="0.2">
      <c r="B146" s="96"/>
      <c r="C146" s="97" t="s">
        <v>139</v>
      </c>
      <c r="D146" s="97" t="s">
        <v>83</v>
      </c>
      <c r="E146" s="98" t="s">
        <v>140</v>
      </c>
      <c r="F146" s="99" t="s">
        <v>141</v>
      </c>
      <c r="G146" s="100" t="s">
        <v>129</v>
      </c>
      <c r="H146" s="101">
        <v>7.2750000000000004</v>
      </c>
      <c r="I146" s="123"/>
      <c r="J146" s="126">
        <f t="shared" si="10"/>
        <v>0</v>
      </c>
      <c r="K146" s="99" t="s">
        <v>87</v>
      </c>
      <c r="L146" s="16"/>
      <c r="M146" s="103" t="s">
        <v>0</v>
      </c>
      <c r="N146" s="104" t="s">
        <v>26</v>
      </c>
      <c r="O146" s="28"/>
      <c r="P146" s="105">
        <f t="shared" si="11"/>
        <v>0</v>
      </c>
      <c r="Q146" s="105">
        <v>4.0699999999999998E-3</v>
      </c>
      <c r="R146" s="105">
        <f t="shared" si="12"/>
        <v>2.960925E-2</v>
      </c>
      <c r="S146" s="105">
        <v>0</v>
      </c>
      <c r="T146" s="106">
        <f t="shared" si="13"/>
        <v>0</v>
      </c>
      <c r="AR146" s="107" t="s">
        <v>88</v>
      </c>
      <c r="AT146" s="107" t="s">
        <v>83</v>
      </c>
      <c r="AU146" s="107" t="s">
        <v>89</v>
      </c>
      <c r="AY146" s="7" t="s">
        <v>81</v>
      </c>
      <c r="BE146" s="108">
        <f t="shared" si="14"/>
        <v>0</v>
      </c>
      <c r="BF146" s="108">
        <f t="shared" si="15"/>
        <v>0</v>
      </c>
      <c r="BG146" s="108">
        <f t="shared" si="16"/>
        <v>0</v>
      </c>
      <c r="BH146" s="108">
        <f t="shared" si="17"/>
        <v>0</v>
      </c>
      <c r="BI146" s="108">
        <f t="shared" si="18"/>
        <v>0</v>
      </c>
      <c r="BJ146" s="7" t="s">
        <v>89</v>
      </c>
      <c r="BK146" s="109">
        <f t="shared" si="19"/>
        <v>0</v>
      </c>
      <c r="BL146" s="7" t="s">
        <v>88</v>
      </c>
      <c r="BM146" s="107" t="s">
        <v>142</v>
      </c>
    </row>
    <row r="147" spans="2:65" s="1" customFormat="1" ht="24" customHeight="1" x14ac:dyDescent="0.2">
      <c r="B147" s="96"/>
      <c r="C147" s="97" t="s">
        <v>143</v>
      </c>
      <c r="D147" s="97" t="s">
        <v>83</v>
      </c>
      <c r="E147" s="98" t="s">
        <v>144</v>
      </c>
      <c r="F147" s="99" t="s">
        <v>145</v>
      </c>
      <c r="G147" s="100" t="s">
        <v>129</v>
      </c>
      <c r="H147" s="101">
        <v>7.2750000000000004</v>
      </c>
      <c r="I147" s="123"/>
      <c r="J147" s="126">
        <f t="shared" si="10"/>
        <v>0</v>
      </c>
      <c r="K147" s="99" t="s">
        <v>87</v>
      </c>
      <c r="L147" s="16"/>
      <c r="M147" s="103" t="s">
        <v>0</v>
      </c>
      <c r="N147" s="104" t="s">
        <v>26</v>
      </c>
      <c r="O147" s="28"/>
      <c r="P147" s="105">
        <f t="shared" si="11"/>
        <v>0</v>
      </c>
      <c r="Q147" s="105">
        <v>0</v>
      </c>
      <c r="R147" s="105">
        <f t="shared" si="12"/>
        <v>0</v>
      </c>
      <c r="S147" s="105">
        <v>0</v>
      </c>
      <c r="T147" s="106">
        <f t="shared" si="13"/>
        <v>0</v>
      </c>
      <c r="AR147" s="107" t="s">
        <v>88</v>
      </c>
      <c r="AT147" s="107" t="s">
        <v>83</v>
      </c>
      <c r="AU147" s="107" t="s">
        <v>89</v>
      </c>
      <c r="AY147" s="7" t="s">
        <v>81</v>
      </c>
      <c r="BE147" s="108">
        <f t="shared" si="14"/>
        <v>0</v>
      </c>
      <c r="BF147" s="108">
        <f t="shared" si="15"/>
        <v>0</v>
      </c>
      <c r="BG147" s="108">
        <f t="shared" si="16"/>
        <v>0</v>
      </c>
      <c r="BH147" s="108">
        <f t="shared" si="17"/>
        <v>0</v>
      </c>
      <c r="BI147" s="108">
        <f t="shared" si="18"/>
        <v>0</v>
      </c>
      <c r="BJ147" s="7" t="s">
        <v>89</v>
      </c>
      <c r="BK147" s="109">
        <f t="shared" si="19"/>
        <v>0</v>
      </c>
      <c r="BL147" s="7" t="s">
        <v>88</v>
      </c>
      <c r="BM147" s="107" t="s">
        <v>146</v>
      </c>
    </row>
    <row r="148" spans="2:65" s="1" customFormat="1" ht="24" customHeight="1" x14ac:dyDescent="0.2">
      <c r="B148" s="96"/>
      <c r="C148" s="97" t="s">
        <v>147</v>
      </c>
      <c r="D148" s="97" t="s">
        <v>83</v>
      </c>
      <c r="E148" s="98" t="s">
        <v>148</v>
      </c>
      <c r="F148" s="99" t="s">
        <v>149</v>
      </c>
      <c r="G148" s="100" t="s">
        <v>129</v>
      </c>
      <c r="H148" s="101">
        <v>95.55</v>
      </c>
      <c r="I148" s="123"/>
      <c r="J148" s="126">
        <f t="shared" si="10"/>
        <v>0</v>
      </c>
      <c r="K148" s="99" t="s">
        <v>87</v>
      </c>
      <c r="L148" s="16"/>
      <c r="M148" s="103" t="s">
        <v>0</v>
      </c>
      <c r="N148" s="104" t="s">
        <v>26</v>
      </c>
      <c r="O148" s="28"/>
      <c r="P148" s="105">
        <f t="shared" si="11"/>
        <v>0</v>
      </c>
      <c r="Q148" s="105">
        <v>3.5200000000000001E-3</v>
      </c>
      <c r="R148" s="105">
        <f t="shared" si="12"/>
        <v>0.33633600000000002</v>
      </c>
      <c r="S148" s="105">
        <v>0</v>
      </c>
      <c r="T148" s="106">
        <f t="shared" si="13"/>
        <v>0</v>
      </c>
      <c r="AR148" s="107" t="s">
        <v>88</v>
      </c>
      <c r="AT148" s="107" t="s">
        <v>83</v>
      </c>
      <c r="AU148" s="107" t="s">
        <v>89</v>
      </c>
      <c r="AY148" s="7" t="s">
        <v>81</v>
      </c>
      <c r="BE148" s="108">
        <f t="shared" si="14"/>
        <v>0</v>
      </c>
      <c r="BF148" s="108">
        <f t="shared" si="15"/>
        <v>0</v>
      </c>
      <c r="BG148" s="108">
        <f t="shared" si="16"/>
        <v>0</v>
      </c>
      <c r="BH148" s="108">
        <f t="shared" si="17"/>
        <v>0</v>
      </c>
      <c r="BI148" s="108">
        <f t="shared" si="18"/>
        <v>0</v>
      </c>
      <c r="BJ148" s="7" t="s">
        <v>89</v>
      </c>
      <c r="BK148" s="109">
        <f t="shared" si="19"/>
        <v>0</v>
      </c>
      <c r="BL148" s="7" t="s">
        <v>88</v>
      </c>
      <c r="BM148" s="107" t="s">
        <v>150</v>
      </c>
    </row>
    <row r="149" spans="2:65" s="1" customFormat="1" ht="24" customHeight="1" x14ac:dyDescent="0.2">
      <c r="B149" s="96"/>
      <c r="C149" s="97" t="s">
        <v>151</v>
      </c>
      <c r="D149" s="97" t="s">
        <v>83</v>
      </c>
      <c r="E149" s="98" t="s">
        <v>152</v>
      </c>
      <c r="F149" s="99" t="s">
        <v>153</v>
      </c>
      <c r="G149" s="100" t="s">
        <v>86</v>
      </c>
      <c r="H149" s="101">
        <v>0.42</v>
      </c>
      <c r="I149" s="123"/>
      <c r="J149" s="126">
        <f t="shared" si="10"/>
        <v>0</v>
      </c>
      <c r="K149" s="99" t="s">
        <v>87</v>
      </c>
      <c r="L149" s="16"/>
      <c r="M149" s="103" t="s">
        <v>0</v>
      </c>
      <c r="N149" s="104" t="s">
        <v>26</v>
      </c>
      <c r="O149" s="28"/>
      <c r="P149" s="105">
        <f t="shared" si="11"/>
        <v>0</v>
      </c>
      <c r="Q149" s="105">
        <v>2.15307</v>
      </c>
      <c r="R149" s="105">
        <f t="shared" si="12"/>
        <v>0.90428940000000002</v>
      </c>
      <c r="S149" s="105">
        <v>0</v>
      </c>
      <c r="T149" s="106">
        <f t="shared" si="13"/>
        <v>0</v>
      </c>
      <c r="AR149" s="107" t="s">
        <v>88</v>
      </c>
      <c r="AT149" s="107" t="s">
        <v>83</v>
      </c>
      <c r="AU149" s="107" t="s">
        <v>89</v>
      </c>
      <c r="AY149" s="7" t="s">
        <v>81</v>
      </c>
      <c r="BE149" s="108">
        <f t="shared" si="14"/>
        <v>0</v>
      </c>
      <c r="BF149" s="108">
        <f t="shared" si="15"/>
        <v>0</v>
      </c>
      <c r="BG149" s="108">
        <f t="shared" si="16"/>
        <v>0</v>
      </c>
      <c r="BH149" s="108">
        <f t="shared" si="17"/>
        <v>0</v>
      </c>
      <c r="BI149" s="108">
        <f t="shared" si="18"/>
        <v>0</v>
      </c>
      <c r="BJ149" s="7" t="s">
        <v>89</v>
      </c>
      <c r="BK149" s="109">
        <f t="shared" si="19"/>
        <v>0</v>
      </c>
      <c r="BL149" s="7" t="s">
        <v>88</v>
      </c>
      <c r="BM149" s="107" t="s">
        <v>154</v>
      </c>
    </row>
    <row r="150" spans="2:65" s="1" customFormat="1" ht="24" customHeight="1" x14ac:dyDescent="0.2">
      <c r="B150" s="96"/>
      <c r="C150" s="97" t="s">
        <v>155</v>
      </c>
      <c r="D150" s="97" t="s">
        <v>83</v>
      </c>
      <c r="E150" s="98" t="s">
        <v>156</v>
      </c>
      <c r="F150" s="99" t="s">
        <v>157</v>
      </c>
      <c r="G150" s="100" t="s">
        <v>86</v>
      </c>
      <c r="H150" s="101">
        <v>6.1950000000000003</v>
      </c>
      <c r="I150" s="123"/>
      <c r="J150" s="126">
        <f t="shared" si="10"/>
        <v>0</v>
      </c>
      <c r="K150" s="99" t="s">
        <v>87</v>
      </c>
      <c r="L150" s="16"/>
      <c r="M150" s="103" t="s">
        <v>0</v>
      </c>
      <c r="N150" s="104" t="s">
        <v>26</v>
      </c>
      <c r="O150" s="28"/>
      <c r="P150" s="105">
        <f t="shared" si="11"/>
        <v>0</v>
      </c>
      <c r="Q150" s="105">
        <v>2.1170900000000001</v>
      </c>
      <c r="R150" s="105">
        <f t="shared" si="12"/>
        <v>13.115372550000002</v>
      </c>
      <c r="S150" s="105">
        <v>0</v>
      </c>
      <c r="T150" s="106">
        <f t="shared" si="13"/>
        <v>0</v>
      </c>
      <c r="AR150" s="107" t="s">
        <v>88</v>
      </c>
      <c r="AT150" s="107" t="s">
        <v>83</v>
      </c>
      <c r="AU150" s="107" t="s">
        <v>89</v>
      </c>
      <c r="AY150" s="7" t="s">
        <v>81</v>
      </c>
      <c r="BE150" s="108">
        <f t="shared" si="14"/>
        <v>0</v>
      </c>
      <c r="BF150" s="108">
        <f t="shared" si="15"/>
        <v>0</v>
      </c>
      <c r="BG150" s="108">
        <f t="shared" si="16"/>
        <v>0</v>
      </c>
      <c r="BH150" s="108">
        <f t="shared" si="17"/>
        <v>0</v>
      </c>
      <c r="BI150" s="108">
        <f t="shared" si="18"/>
        <v>0</v>
      </c>
      <c r="BJ150" s="7" t="s">
        <v>89</v>
      </c>
      <c r="BK150" s="109">
        <f t="shared" si="19"/>
        <v>0</v>
      </c>
      <c r="BL150" s="7" t="s">
        <v>88</v>
      </c>
      <c r="BM150" s="107" t="s">
        <v>158</v>
      </c>
    </row>
    <row r="151" spans="2:65" s="1" customFormat="1" ht="16.5" customHeight="1" x14ac:dyDescent="0.2">
      <c r="B151" s="96"/>
      <c r="C151" s="97" t="s">
        <v>159</v>
      </c>
      <c r="D151" s="97" t="s">
        <v>83</v>
      </c>
      <c r="E151" s="98" t="s">
        <v>160</v>
      </c>
      <c r="F151" s="99" t="s">
        <v>161</v>
      </c>
      <c r="G151" s="100" t="s">
        <v>86</v>
      </c>
      <c r="H151" s="101">
        <v>8.4540000000000006</v>
      </c>
      <c r="I151" s="123"/>
      <c r="J151" s="126">
        <f t="shared" si="10"/>
        <v>0</v>
      </c>
      <c r="K151" s="99" t="s">
        <v>87</v>
      </c>
      <c r="L151" s="16"/>
      <c r="M151" s="103" t="s">
        <v>0</v>
      </c>
      <c r="N151" s="104" t="s">
        <v>26</v>
      </c>
      <c r="O151" s="28"/>
      <c r="P151" s="105">
        <f t="shared" si="11"/>
        <v>0</v>
      </c>
      <c r="Q151" s="105">
        <v>2.19407</v>
      </c>
      <c r="R151" s="105">
        <f t="shared" si="12"/>
        <v>18.548667780000002</v>
      </c>
      <c r="S151" s="105">
        <v>0</v>
      </c>
      <c r="T151" s="106">
        <f t="shared" si="13"/>
        <v>0</v>
      </c>
      <c r="AR151" s="107" t="s">
        <v>88</v>
      </c>
      <c r="AT151" s="107" t="s">
        <v>83</v>
      </c>
      <c r="AU151" s="107" t="s">
        <v>89</v>
      </c>
      <c r="AY151" s="7" t="s">
        <v>81</v>
      </c>
      <c r="BE151" s="108">
        <f t="shared" si="14"/>
        <v>0</v>
      </c>
      <c r="BF151" s="108">
        <f t="shared" si="15"/>
        <v>0</v>
      </c>
      <c r="BG151" s="108">
        <f t="shared" si="16"/>
        <v>0</v>
      </c>
      <c r="BH151" s="108">
        <f t="shared" si="17"/>
        <v>0</v>
      </c>
      <c r="BI151" s="108">
        <f t="shared" si="18"/>
        <v>0</v>
      </c>
      <c r="BJ151" s="7" t="s">
        <v>89</v>
      </c>
      <c r="BK151" s="109">
        <f t="shared" si="19"/>
        <v>0</v>
      </c>
      <c r="BL151" s="7" t="s">
        <v>88</v>
      </c>
      <c r="BM151" s="107" t="s">
        <v>162</v>
      </c>
    </row>
    <row r="152" spans="2:65" s="1" customFormat="1" ht="24" customHeight="1" x14ac:dyDescent="0.2">
      <c r="B152" s="96"/>
      <c r="C152" s="97" t="s">
        <v>3</v>
      </c>
      <c r="D152" s="97" t="s">
        <v>83</v>
      </c>
      <c r="E152" s="98" t="s">
        <v>163</v>
      </c>
      <c r="F152" s="99" t="s">
        <v>164</v>
      </c>
      <c r="G152" s="100" t="s">
        <v>86</v>
      </c>
      <c r="H152" s="101">
        <v>4.4950000000000001</v>
      </c>
      <c r="I152" s="123"/>
      <c r="J152" s="126">
        <f t="shared" si="10"/>
        <v>0</v>
      </c>
      <c r="K152" s="99" t="s">
        <v>87</v>
      </c>
      <c r="L152" s="16"/>
      <c r="M152" s="103" t="s">
        <v>0</v>
      </c>
      <c r="N152" s="104" t="s">
        <v>26</v>
      </c>
      <c r="O152" s="28"/>
      <c r="P152" s="105">
        <f t="shared" si="11"/>
        <v>0</v>
      </c>
      <c r="Q152" s="105">
        <v>2.4157199999999999</v>
      </c>
      <c r="R152" s="105">
        <f t="shared" si="12"/>
        <v>10.858661399999999</v>
      </c>
      <c r="S152" s="105">
        <v>0</v>
      </c>
      <c r="T152" s="106">
        <f t="shared" si="13"/>
        <v>0</v>
      </c>
      <c r="AR152" s="107" t="s">
        <v>88</v>
      </c>
      <c r="AT152" s="107" t="s">
        <v>83</v>
      </c>
      <c r="AU152" s="107" t="s">
        <v>89</v>
      </c>
      <c r="AY152" s="7" t="s">
        <v>81</v>
      </c>
      <c r="BE152" s="108">
        <f t="shared" si="14"/>
        <v>0</v>
      </c>
      <c r="BF152" s="108">
        <f t="shared" si="15"/>
        <v>0</v>
      </c>
      <c r="BG152" s="108">
        <f t="shared" si="16"/>
        <v>0</v>
      </c>
      <c r="BH152" s="108">
        <f t="shared" si="17"/>
        <v>0</v>
      </c>
      <c r="BI152" s="108">
        <f t="shared" si="18"/>
        <v>0</v>
      </c>
      <c r="BJ152" s="7" t="s">
        <v>89</v>
      </c>
      <c r="BK152" s="109">
        <f t="shared" si="19"/>
        <v>0</v>
      </c>
      <c r="BL152" s="7" t="s">
        <v>88</v>
      </c>
      <c r="BM152" s="107" t="s">
        <v>165</v>
      </c>
    </row>
    <row r="153" spans="2:65" s="1" customFormat="1" ht="16.5" customHeight="1" x14ac:dyDescent="0.2">
      <c r="B153" s="96"/>
      <c r="C153" s="97" t="s">
        <v>166</v>
      </c>
      <c r="D153" s="97" t="s">
        <v>83</v>
      </c>
      <c r="E153" s="98" t="s">
        <v>167</v>
      </c>
      <c r="F153" s="99" t="s">
        <v>168</v>
      </c>
      <c r="G153" s="100" t="s">
        <v>169</v>
      </c>
      <c r="H153" s="101">
        <v>0.38200000000000001</v>
      </c>
      <c r="I153" s="123"/>
      <c r="J153" s="126">
        <f t="shared" si="10"/>
        <v>0</v>
      </c>
      <c r="K153" s="99" t="s">
        <v>87</v>
      </c>
      <c r="L153" s="16"/>
      <c r="M153" s="103" t="s">
        <v>0</v>
      </c>
      <c r="N153" s="104" t="s">
        <v>26</v>
      </c>
      <c r="O153" s="28"/>
      <c r="P153" s="105">
        <f t="shared" si="11"/>
        <v>0</v>
      </c>
      <c r="Q153" s="105">
        <v>1.01895</v>
      </c>
      <c r="R153" s="105">
        <f t="shared" si="12"/>
        <v>0.3892389</v>
      </c>
      <c r="S153" s="105">
        <v>0</v>
      </c>
      <c r="T153" s="106">
        <f t="shared" si="13"/>
        <v>0</v>
      </c>
      <c r="AR153" s="107" t="s">
        <v>88</v>
      </c>
      <c r="AT153" s="107" t="s">
        <v>83</v>
      </c>
      <c r="AU153" s="107" t="s">
        <v>89</v>
      </c>
      <c r="AY153" s="7" t="s">
        <v>81</v>
      </c>
      <c r="BE153" s="108">
        <f t="shared" si="14"/>
        <v>0</v>
      </c>
      <c r="BF153" s="108">
        <f t="shared" si="15"/>
        <v>0</v>
      </c>
      <c r="BG153" s="108">
        <f t="shared" si="16"/>
        <v>0</v>
      </c>
      <c r="BH153" s="108">
        <f t="shared" si="17"/>
        <v>0</v>
      </c>
      <c r="BI153" s="108">
        <f t="shared" si="18"/>
        <v>0</v>
      </c>
      <c r="BJ153" s="7" t="s">
        <v>89</v>
      </c>
      <c r="BK153" s="109">
        <f t="shared" si="19"/>
        <v>0</v>
      </c>
      <c r="BL153" s="7" t="s">
        <v>88</v>
      </c>
      <c r="BM153" s="107" t="s">
        <v>170</v>
      </c>
    </row>
    <row r="154" spans="2:65" s="1" customFormat="1" ht="24" customHeight="1" x14ac:dyDescent="0.2">
      <c r="B154" s="96"/>
      <c r="C154" s="97" t="s">
        <v>171</v>
      </c>
      <c r="D154" s="97" t="s">
        <v>83</v>
      </c>
      <c r="E154" s="98" t="s">
        <v>172</v>
      </c>
      <c r="F154" s="99" t="s">
        <v>173</v>
      </c>
      <c r="G154" s="100" t="s">
        <v>169</v>
      </c>
      <c r="H154" s="101">
        <v>0.39700000000000002</v>
      </c>
      <c r="I154" s="123"/>
      <c r="J154" s="126">
        <f t="shared" si="10"/>
        <v>0</v>
      </c>
      <c r="K154" s="99" t="s">
        <v>87</v>
      </c>
      <c r="L154" s="16"/>
      <c r="M154" s="103" t="s">
        <v>0</v>
      </c>
      <c r="N154" s="104" t="s">
        <v>26</v>
      </c>
      <c r="O154" s="28"/>
      <c r="P154" s="105">
        <f t="shared" si="11"/>
        <v>0</v>
      </c>
      <c r="Q154" s="105">
        <v>1.002</v>
      </c>
      <c r="R154" s="105">
        <f t="shared" si="12"/>
        <v>0.39779400000000004</v>
      </c>
      <c r="S154" s="105">
        <v>0</v>
      </c>
      <c r="T154" s="106">
        <f t="shared" si="13"/>
        <v>0</v>
      </c>
      <c r="AR154" s="107" t="s">
        <v>88</v>
      </c>
      <c r="AT154" s="107" t="s">
        <v>83</v>
      </c>
      <c r="AU154" s="107" t="s">
        <v>89</v>
      </c>
      <c r="AY154" s="7" t="s">
        <v>81</v>
      </c>
      <c r="BE154" s="108">
        <f t="shared" si="14"/>
        <v>0</v>
      </c>
      <c r="BF154" s="108">
        <f t="shared" si="15"/>
        <v>0</v>
      </c>
      <c r="BG154" s="108">
        <f t="shared" si="16"/>
        <v>0</v>
      </c>
      <c r="BH154" s="108">
        <f t="shared" si="17"/>
        <v>0</v>
      </c>
      <c r="BI154" s="108">
        <f t="shared" si="18"/>
        <v>0</v>
      </c>
      <c r="BJ154" s="7" t="s">
        <v>89</v>
      </c>
      <c r="BK154" s="109">
        <f t="shared" si="19"/>
        <v>0</v>
      </c>
      <c r="BL154" s="7" t="s">
        <v>88</v>
      </c>
      <c r="BM154" s="107" t="s">
        <v>174</v>
      </c>
    </row>
    <row r="155" spans="2:65" s="6" customFormat="1" ht="22.9" customHeight="1" x14ac:dyDescent="0.2">
      <c r="B155" s="85"/>
      <c r="D155" s="86" t="s">
        <v>42</v>
      </c>
      <c r="E155" s="95" t="s">
        <v>94</v>
      </c>
      <c r="F155" s="95" t="s">
        <v>175</v>
      </c>
      <c r="I155" s="124"/>
      <c r="J155" s="127">
        <f>BK155</f>
        <v>0</v>
      </c>
      <c r="L155" s="85"/>
      <c r="M155" s="89"/>
      <c r="N155" s="90"/>
      <c r="O155" s="90"/>
      <c r="P155" s="91">
        <f>SUM(P156:P163)</f>
        <v>0</v>
      </c>
      <c r="Q155" s="90"/>
      <c r="R155" s="91">
        <f>SUM(R156:R163)</f>
        <v>21.106329150000001</v>
      </c>
      <c r="S155" s="90"/>
      <c r="T155" s="92">
        <f>SUM(T156:T163)</f>
        <v>0</v>
      </c>
      <c r="AR155" s="86" t="s">
        <v>44</v>
      </c>
      <c r="AT155" s="93" t="s">
        <v>42</v>
      </c>
      <c r="AU155" s="93" t="s">
        <v>44</v>
      </c>
      <c r="AY155" s="86" t="s">
        <v>81</v>
      </c>
      <c r="BK155" s="94">
        <f>SUM(BK156:BK163)</f>
        <v>0</v>
      </c>
    </row>
    <row r="156" spans="2:65" s="1" customFormat="1" ht="36" customHeight="1" x14ac:dyDescent="0.2">
      <c r="B156" s="96"/>
      <c r="C156" s="97" t="s">
        <v>176</v>
      </c>
      <c r="D156" s="97" t="s">
        <v>83</v>
      </c>
      <c r="E156" s="98" t="s">
        <v>177</v>
      </c>
      <c r="F156" s="99" t="s">
        <v>178</v>
      </c>
      <c r="G156" s="100" t="s">
        <v>86</v>
      </c>
      <c r="H156" s="101">
        <v>30.529</v>
      </c>
      <c r="I156" s="123"/>
      <c r="J156" s="126">
        <f t="shared" ref="J156:J163" si="20">ROUND(I156*H156,3)</f>
        <v>0</v>
      </c>
      <c r="K156" s="99" t="s">
        <v>87</v>
      </c>
      <c r="L156" s="16"/>
      <c r="M156" s="103" t="s">
        <v>0</v>
      </c>
      <c r="N156" s="104" t="s">
        <v>26</v>
      </c>
      <c r="O156" s="28"/>
      <c r="P156" s="105">
        <f t="shared" ref="P156:P163" si="21">O156*H156</f>
        <v>0</v>
      </c>
      <c r="Q156" s="105">
        <v>0.58104999999999996</v>
      </c>
      <c r="R156" s="105">
        <f t="shared" ref="R156:R163" si="22">Q156*H156</f>
        <v>17.738875449999998</v>
      </c>
      <c r="S156" s="105">
        <v>0</v>
      </c>
      <c r="T156" s="106">
        <f t="shared" ref="T156:T163" si="23">S156*H156</f>
        <v>0</v>
      </c>
      <c r="AR156" s="107" t="s">
        <v>88</v>
      </c>
      <c r="AT156" s="107" t="s">
        <v>83</v>
      </c>
      <c r="AU156" s="107" t="s">
        <v>89</v>
      </c>
      <c r="AY156" s="7" t="s">
        <v>81</v>
      </c>
      <c r="BE156" s="108">
        <f t="shared" ref="BE156:BE163" si="24">IF(N156="základná",J156,0)</f>
        <v>0</v>
      </c>
      <c r="BF156" s="108">
        <f t="shared" ref="BF156:BF163" si="25">IF(N156="znížená",J156,0)</f>
        <v>0</v>
      </c>
      <c r="BG156" s="108">
        <f t="shared" ref="BG156:BG163" si="26">IF(N156="zákl. prenesená",J156,0)</f>
        <v>0</v>
      </c>
      <c r="BH156" s="108">
        <f t="shared" ref="BH156:BH163" si="27">IF(N156="zníž. prenesená",J156,0)</f>
        <v>0</v>
      </c>
      <c r="BI156" s="108">
        <f t="shared" ref="BI156:BI163" si="28">IF(N156="nulová",J156,0)</f>
        <v>0</v>
      </c>
      <c r="BJ156" s="7" t="s">
        <v>89</v>
      </c>
      <c r="BK156" s="109">
        <f t="shared" ref="BK156:BK163" si="29">ROUND(I156*H156,3)</f>
        <v>0</v>
      </c>
      <c r="BL156" s="7" t="s">
        <v>88</v>
      </c>
      <c r="BM156" s="107" t="s">
        <v>179</v>
      </c>
    </row>
    <row r="157" spans="2:65" s="1" customFormat="1" ht="24" customHeight="1" x14ac:dyDescent="0.2">
      <c r="B157" s="96"/>
      <c r="C157" s="97" t="s">
        <v>180</v>
      </c>
      <c r="D157" s="97" t="s">
        <v>83</v>
      </c>
      <c r="E157" s="98" t="s">
        <v>181</v>
      </c>
      <c r="F157" s="99" t="s">
        <v>182</v>
      </c>
      <c r="G157" s="100" t="s">
        <v>183</v>
      </c>
      <c r="H157" s="101">
        <v>4</v>
      </c>
      <c r="I157" s="123"/>
      <c r="J157" s="126">
        <f t="shared" si="20"/>
        <v>0</v>
      </c>
      <c r="K157" s="99" t="s">
        <v>87</v>
      </c>
      <c r="L157" s="16"/>
      <c r="M157" s="103" t="s">
        <v>0</v>
      </c>
      <c r="N157" s="104" t="s">
        <v>26</v>
      </c>
      <c r="O157" s="28"/>
      <c r="P157" s="105">
        <f t="shared" si="21"/>
        <v>0</v>
      </c>
      <c r="Q157" s="105">
        <v>0.11149000000000001</v>
      </c>
      <c r="R157" s="105">
        <f t="shared" si="22"/>
        <v>0.44596000000000002</v>
      </c>
      <c r="S157" s="105">
        <v>0</v>
      </c>
      <c r="T157" s="106">
        <f t="shared" si="23"/>
        <v>0</v>
      </c>
      <c r="AR157" s="107" t="s">
        <v>88</v>
      </c>
      <c r="AT157" s="107" t="s">
        <v>83</v>
      </c>
      <c r="AU157" s="107" t="s">
        <v>89</v>
      </c>
      <c r="AY157" s="7" t="s">
        <v>81</v>
      </c>
      <c r="BE157" s="108">
        <f t="shared" si="24"/>
        <v>0</v>
      </c>
      <c r="BF157" s="108">
        <f t="shared" si="25"/>
        <v>0</v>
      </c>
      <c r="BG157" s="108">
        <f t="shared" si="26"/>
        <v>0</v>
      </c>
      <c r="BH157" s="108">
        <f t="shared" si="27"/>
        <v>0</v>
      </c>
      <c r="BI157" s="108">
        <f t="shared" si="28"/>
        <v>0</v>
      </c>
      <c r="BJ157" s="7" t="s">
        <v>89</v>
      </c>
      <c r="BK157" s="109">
        <f t="shared" si="29"/>
        <v>0</v>
      </c>
      <c r="BL157" s="7" t="s">
        <v>88</v>
      </c>
      <c r="BM157" s="107" t="s">
        <v>184</v>
      </c>
    </row>
    <row r="158" spans="2:65" s="1" customFormat="1" ht="24" customHeight="1" x14ac:dyDescent="0.2">
      <c r="B158" s="96"/>
      <c r="C158" s="97" t="s">
        <v>185</v>
      </c>
      <c r="D158" s="97" t="s">
        <v>83</v>
      </c>
      <c r="E158" s="98" t="s">
        <v>186</v>
      </c>
      <c r="F158" s="99" t="s">
        <v>187</v>
      </c>
      <c r="G158" s="100" t="s">
        <v>183</v>
      </c>
      <c r="H158" s="101">
        <v>1</v>
      </c>
      <c r="I158" s="123"/>
      <c r="J158" s="126">
        <f t="shared" si="20"/>
        <v>0</v>
      </c>
      <c r="K158" s="99" t="s">
        <v>87</v>
      </c>
      <c r="L158" s="16"/>
      <c r="M158" s="103" t="s">
        <v>0</v>
      </c>
      <c r="N158" s="104" t="s">
        <v>26</v>
      </c>
      <c r="O158" s="28"/>
      <c r="P158" s="105">
        <f t="shared" si="21"/>
        <v>0</v>
      </c>
      <c r="Q158" s="105">
        <v>3.9870000000000003E-2</v>
      </c>
      <c r="R158" s="105">
        <f t="shared" si="22"/>
        <v>3.9870000000000003E-2</v>
      </c>
      <c r="S158" s="105">
        <v>0</v>
      </c>
      <c r="T158" s="106">
        <f t="shared" si="23"/>
        <v>0</v>
      </c>
      <c r="AR158" s="107" t="s">
        <v>88</v>
      </c>
      <c r="AT158" s="107" t="s">
        <v>83</v>
      </c>
      <c r="AU158" s="107" t="s">
        <v>89</v>
      </c>
      <c r="AY158" s="7" t="s">
        <v>81</v>
      </c>
      <c r="BE158" s="108">
        <f t="shared" si="24"/>
        <v>0</v>
      </c>
      <c r="BF158" s="108">
        <f t="shared" si="25"/>
        <v>0</v>
      </c>
      <c r="BG158" s="108">
        <f t="shared" si="26"/>
        <v>0</v>
      </c>
      <c r="BH158" s="108">
        <f t="shared" si="27"/>
        <v>0</v>
      </c>
      <c r="BI158" s="108">
        <f t="shared" si="28"/>
        <v>0</v>
      </c>
      <c r="BJ158" s="7" t="s">
        <v>89</v>
      </c>
      <c r="BK158" s="109">
        <f t="shared" si="29"/>
        <v>0</v>
      </c>
      <c r="BL158" s="7" t="s">
        <v>88</v>
      </c>
      <c r="BM158" s="107" t="s">
        <v>188</v>
      </c>
    </row>
    <row r="159" spans="2:65" s="1" customFormat="1" ht="16.5" customHeight="1" x14ac:dyDescent="0.2">
      <c r="B159" s="96"/>
      <c r="C159" s="97" t="s">
        <v>189</v>
      </c>
      <c r="D159" s="97" t="s">
        <v>83</v>
      </c>
      <c r="E159" s="98" t="s">
        <v>190</v>
      </c>
      <c r="F159" s="99" t="s">
        <v>191</v>
      </c>
      <c r="G159" s="100" t="s">
        <v>86</v>
      </c>
      <c r="H159" s="101">
        <v>0.308</v>
      </c>
      <c r="I159" s="123"/>
      <c r="J159" s="126">
        <f t="shared" si="20"/>
        <v>0</v>
      </c>
      <c r="K159" s="99" t="s">
        <v>87</v>
      </c>
      <c r="L159" s="16"/>
      <c r="M159" s="103" t="s">
        <v>0</v>
      </c>
      <c r="N159" s="104" t="s">
        <v>26</v>
      </c>
      <c r="O159" s="28"/>
      <c r="P159" s="105">
        <f t="shared" si="21"/>
        <v>0</v>
      </c>
      <c r="Q159" s="105">
        <v>2.4160300000000001</v>
      </c>
      <c r="R159" s="105">
        <f t="shared" si="22"/>
        <v>0.74413724000000003</v>
      </c>
      <c r="S159" s="105">
        <v>0</v>
      </c>
      <c r="T159" s="106">
        <f t="shared" si="23"/>
        <v>0</v>
      </c>
      <c r="AR159" s="107" t="s">
        <v>88</v>
      </c>
      <c r="AT159" s="107" t="s">
        <v>83</v>
      </c>
      <c r="AU159" s="107" t="s">
        <v>89</v>
      </c>
      <c r="AY159" s="7" t="s">
        <v>81</v>
      </c>
      <c r="BE159" s="108">
        <f t="shared" si="24"/>
        <v>0</v>
      </c>
      <c r="BF159" s="108">
        <f t="shared" si="25"/>
        <v>0</v>
      </c>
      <c r="BG159" s="108">
        <f t="shared" si="26"/>
        <v>0</v>
      </c>
      <c r="BH159" s="108">
        <f t="shared" si="27"/>
        <v>0</v>
      </c>
      <c r="BI159" s="108">
        <f t="shared" si="28"/>
        <v>0</v>
      </c>
      <c r="BJ159" s="7" t="s">
        <v>89</v>
      </c>
      <c r="BK159" s="109">
        <f t="shared" si="29"/>
        <v>0</v>
      </c>
      <c r="BL159" s="7" t="s">
        <v>88</v>
      </c>
      <c r="BM159" s="107" t="s">
        <v>192</v>
      </c>
    </row>
    <row r="160" spans="2:65" s="1" customFormat="1" ht="24" customHeight="1" x14ac:dyDescent="0.2">
      <c r="B160" s="96"/>
      <c r="C160" s="97" t="s">
        <v>193</v>
      </c>
      <c r="D160" s="97" t="s">
        <v>83</v>
      </c>
      <c r="E160" s="98" t="s">
        <v>194</v>
      </c>
      <c r="F160" s="99" t="s">
        <v>195</v>
      </c>
      <c r="G160" s="100" t="s">
        <v>129</v>
      </c>
      <c r="H160" s="101">
        <v>3.54</v>
      </c>
      <c r="I160" s="123"/>
      <c r="J160" s="126">
        <f t="shared" si="20"/>
        <v>0</v>
      </c>
      <c r="K160" s="99" t="s">
        <v>87</v>
      </c>
      <c r="L160" s="16"/>
      <c r="M160" s="103" t="s">
        <v>0</v>
      </c>
      <c r="N160" s="104" t="s">
        <v>26</v>
      </c>
      <c r="O160" s="28"/>
      <c r="P160" s="105">
        <f t="shared" si="21"/>
        <v>0</v>
      </c>
      <c r="Q160" s="105">
        <v>6.4599999999999996E-3</v>
      </c>
      <c r="R160" s="105">
        <f t="shared" si="22"/>
        <v>2.2868400000000001E-2</v>
      </c>
      <c r="S160" s="105">
        <v>0</v>
      </c>
      <c r="T160" s="106">
        <f t="shared" si="23"/>
        <v>0</v>
      </c>
      <c r="AR160" s="107" t="s">
        <v>88</v>
      </c>
      <c r="AT160" s="107" t="s">
        <v>83</v>
      </c>
      <c r="AU160" s="107" t="s">
        <v>89</v>
      </c>
      <c r="AY160" s="7" t="s">
        <v>81</v>
      </c>
      <c r="BE160" s="108">
        <f t="shared" si="24"/>
        <v>0</v>
      </c>
      <c r="BF160" s="108">
        <f t="shared" si="25"/>
        <v>0</v>
      </c>
      <c r="BG160" s="108">
        <f t="shared" si="26"/>
        <v>0</v>
      </c>
      <c r="BH160" s="108">
        <f t="shared" si="27"/>
        <v>0</v>
      </c>
      <c r="BI160" s="108">
        <f t="shared" si="28"/>
        <v>0</v>
      </c>
      <c r="BJ160" s="7" t="s">
        <v>89</v>
      </c>
      <c r="BK160" s="109">
        <f t="shared" si="29"/>
        <v>0</v>
      </c>
      <c r="BL160" s="7" t="s">
        <v>88</v>
      </c>
      <c r="BM160" s="107" t="s">
        <v>196</v>
      </c>
    </row>
    <row r="161" spans="2:65" s="1" customFormat="1" ht="24" customHeight="1" x14ac:dyDescent="0.2">
      <c r="B161" s="96"/>
      <c r="C161" s="97" t="s">
        <v>197</v>
      </c>
      <c r="D161" s="97" t="s">
        <v>83</v>
      </c>
      <c r="E161" s="98" t="s">
        <v>198</v>
      </c>
      <c r="F161" s="99" t="s">
        <v>199</v>
      </c>
      <c r="G161" s="100" t="s">
        <v>129</v>
      </c>
      <c r="H161" s="101">
        <v>3.54</v>
      </c>
      <c r="I161" s="123"/>
      <c r="J161" s="126">
        <f t="shared" si="20"/>
        <v>0</v>
      </c>
      <c r="K161" s="99" t="s">
        <v>87</v>
      </c>
      <c r="L161" s="16"/>
      <c r="M161" s="103" t="s">
        <v>0</v>
      </c>
      <c r="N161" s="104" t="s">
        <v>26</v>
      </c>
      <c r="O161" s="28"/>
      <c r="P161" s="105">
        <f t="shared" si="21"/>
        <v>0</v>
      </c>
      <c r="Q161" s="105">
        <v>0</v>
      </c>
      <c r="R161" s="105">
        <f t="shared" si="22"/>
        <v>0</v>
      </c>
      <c r="S161" s="105">
        <v>0</v>
      </c>
      <c r="T161" s="106">
        <f t="shared" si="23"/>
        <v>0</v>
      </c>
      <c r="AR161" s="107" t="s">
        <v>88</v>
      </c>
      <c r="AT161" s="107" t="s">
        <v>83</v>
      </c>
      <c r="AU161" s="107" t="s">
        <v>89</v>
      </c>
      <c r="AY161" s="7" t="s">
        <v>81</v>
      </c>
      <c r="BE161" s="108">
        <f t="shared" si="24"/>
        <v>0</v>
      </c>
      <c r="BF161" s="108">
        <f t="shared" si="25"/>
        <v>0</v>
      </c>
      <c r="BG161" s="108">
        <f t="shared" si="26"/>
        <v>0</v>
      </c>
      <c r="BH161" s="108">
        <f t="shared" si="27"/>
        <v>0</v>
      </c>
      <c r="BI161" s="108">
        <f t="shared" si="28"/>
        <v>0</v>
      </c>
      <c r="BJ161" s="7" t="s">
        <v>89</v>
      </c>
      <c r="BK161" s="109">
        <f t="shared" si="29"/>
        <v>0</v>
      </c>
      <c r="BL161" s="7" t="s">
        <v>88</v>
      </c>
      <c r="BM161" s="107" t="s">
        <v>200</v>
      </c>
    </row>
    <row r="162" spans="2:65" s="1" customFormat="1" ht="16.5" customHeight="1" x14ac:dyDescent="0.2">
      <c r="B162" s="96"/>
      <c r="C162" s="97" t="s">
        <v>201</v>
      </c>
      <c r="D162" s="97" t="s">
        <v>83</v>
      </c>
      <c r="E162" s="98" t="s">
        <v>202</v>
      </c>
      <c r="F162" s="99" t="s">
        <v>203</v>
      </c>
      <c r="G162" s="100" t="s">
        <v>169</v>
      </c>
      <c r="H162" s="101">
        <v>2.8000000000000001E-2</v>
      </c>
      <c r="I162" s="123"/>
      <c r="J162" s="126">
        <f t="shared" si="20"/>
        <v>0</v>
      </c>
      <c r="K162" s="99" t="s">
        <v>87</v>
      </c>
      <c r="L162" s="16"/>
      <c r="M162" s="103" t="s">
        <v>0</v>
      </c>
      <c r="N162" s="104" t="s">
        <v>26</v>
      </c>
      <c r="O162" s="28"/>
      <c r="P162" s="105">
        <f t="shared" si="21"/>
        <v>0</v>
      </c>
      <c r="Q162" s="105">
        <v>1.01145</v>
      </c>
      <c r="R162" s="105">
        <f t="shared" si="22"/>
        <v>2.8320599999999998E-2</v>
      </c>
      <c r="S162" s="105">
        <v>0</v>
      </c>
      <c r="T162" s="106">
        <f t="shared" si="23"/>
        <v>0</v>
      </c>
      <c r="AR162" s="107" t="s">
        <v>88</v>
      </c>
      <c r="AT162" s="107" t="s">
        <v>83</v>
      </c>
      <c r="AU162" s="107" t="s">
        <v>89</v>
      </c>
      <c r="AY162" s="7" t="s">
        <v>81</v>
      </c>
      <c r="BE162" s="108">
        <f t="shared" si="24"/>
        <v>0</v>
      </c>
      <c r="BF162" s="108">
        <f t="shared" si="25"/>
        <v>0</v>
      </c>
      <c r="BG162" s="108">
        <f t="shared" si="26"/>
        <v>0</v>
      </c>
      <c r="BH162" s="108">
        <f t="shared" si="27"/>
        <v>0</v>
      </c>
      <c r="BI162" s="108">
        <f t="shared" si="28"/>
        <v>0</v>
      </c>
      <c r="BJ162" s="7" t="s">
        <v>89</v>
      </c>
      <c r="BK162" s="109">
        <f t="shared" si="29"/>
        <v>0</v>
      </c>
      <c r="BL162" s="7" t="s">
        <v>88</v>
      </c>
      <c r="BM162" s="107" t="s">
        <v>204</v>
      </c>
    </row>
    <row r="163" spans="2:65" s="1" customFormat="1" ht="24" customHeight="1" x14ac:dyDescent="0.2">
      <c r="B163" s="96"/>
      <c r="C163" s="97" t="s">
        <v>205</v>
      </c>
      <c r="D163" s="97" t="s">
        <v>83</v>
      </c>
      <c r="E163" s="98" t="s">
        <v>206</v>
      </c>
      <c r="F163" s="99" t="s">
        <v>207</v>
      </c>
      <c r="G163" s="100" t="s">
        <v>129</v>
      </c>
      <c r="H163" s="101">
        <v>19.356999999999999</v>
      </c>
      <c r="I163" s="123"/>
      <c r="J163" s="126">
        <f t="shared" si="20"/>
        <v>0</v>
      </c>
      <c r="K163" s="99" t="s">
        <v>87</v>
      </c>
      <c r="L163" s="16"/>
      <c r="M163" s="103" t="s">
        <v>0</v>
      </c>
      <c r="N163" s="104" t="s">
        <v>26</v>
      </c>
      <c r="O163" s="28"/>
      <c r="P163" s="105">
        <f t="shared" si="21"/>
        <v>0</v>
      </c>
      <c r="Q163" s="105">
        <v>0.10778</v>
      </c>
      <c r="R163" s="105">
        <f t="shared" si="22"/>
        <v>2.0862974599999999</v>
      </c>
      <c r="S163" s="105">
        <v>0</v>
      </c>
      <c r="T163" s="106">
        <f t="shared" si="23"/>
        <v>0</v>
      </c>
      <c r="AR163" s="107" t="s">
        <v>88</v>
      </c>
      <c r="AT163" s="107" t="s">
        <v>83</v>
      </c>
      <c r="AU163" s="107" t="s">
        <v>89</v>
      </c>
      <c r="AY163" s="7" t="s">
        <v>81</v>
      </c>
      <c r="BE163" s="108">
        <f t="shared" si="24"/>
        <v>0</v>
      </c>
      <c r="BF163" s="108">
        <f t="shared" si="25"/>
        <v>0</v>
      </c>
      <c r="BG163" s="108">
        <f t="shared" si="26"/>
        <v>0</v>
      </c>
      <c r="BH163" s="108">
        <f t="shared" si="27"/>
        <v>0</v>
      </c>
      <c r="BI163" s="108">
        <f t="shared" si="28"/>
        <v>0</v>
      </c>
      <c r="BJ163" s="7" t="s">
        <v>89</v>
      </c>
      <c r="BK163" s="109">
        <f t="shared" si="29"/>
        <v>0</v>
      </c>
      <c r="BL163" s="7" t="s">
        <v>88</v>
      </c>
      <c r="BM163" s="107" t="s">
        <v>208</v>
      </c>
    </row>
    <row r="164" spans="2:65" s="6" customFormat="1" ht="22.9" customHeight="1" x14ac:dyDescent="0.2">
      <c r="B164" s="85"/>
      <c r="D164" s="86" t="s">
        <v>42</v>
      </c>
      <c r="E164" s="95" t="s">
        <v>88</v>
      </c>
      <c r="F164" s="95" t="s">
        <v>209</v>
      </c>
      <c r="I164" s="124"/>
      <c r="J164" s="127">
        <f>BK164</f>
        <v>0</v>
      </c>
      <c r="L164" s="85"/>
      <c r="M164" s="89"/>
      <c r="N164" s="90"/>
      <c r="O164" s="90"/>
      <c r="P164" s="91">
        <f>SUM(P165:P173)</f>
        <v>0</v>
      </c>
      <c r="Q164" s="90"/>
      <c r="R164" s="91">
        <f>SUM(R165:R173)</f>
        <v>10.188981710000002</v>
      </c>
      <c r="S164" s="90"/>
      <c r="T164" s="92">
        <f>SUM(T165:T173)</f>
        <v>0</v>
      </c>
      <c r="AR164" s="86" t="s">
        <v>44</v>
      </c>
      <c r="AT164" s="93" t="s">
        <v>42</v>
      </c>
      <c r="AU164" s="93" t="s">
        <v>44</v>
      </c>
      <c r="AY164" s="86" t="s">
        <v>81</v>
      </c>
      <c r="BK164" s="94">
        <f>SUM(BK165:BK173)</f>
        <v>0</v>
      </c>
    </row>
    <row r="165" spans="2:65" s="1" customFormat="1" ht="16.5" customHeight="1" x14ac:dyDescent="0.2">
      <c r="B165" s="96"/>
      <c r="C165" s="97" t="s">
        <v>210</v>
      </c>
      <c r="D165" s="97" t="s">
        <v>83</v>
      </c>
      <c r="E165" s="98" t="s">
        <v>211</v>
      </c>
      <c r="F165" s="99" t="s">
        <v>212</v>
      </c>
      <c r="G165" s="100" t="s">
        <v>86</v>
      </c>
      <c r="H165" s="101">
        <v>3.4169999999999998</v>
      </c>
      <c r="I165" s="123"/>
      <c r="J165" s="126">
        <f t="shared" ref="J165:J173" si="30">ROUND(I165*H165,3)</f>
        <v>0</v>
      </c>
      <c r="K165" s="99" t="s">
        <v>87</v>
      </c>
      <c r="L165" s="16"/>
      <c r="M165" s="103" t="s">
        <v>0</v>
      </c>
      <c r="N165" s="104" t="s">
        <v>26</v>
      </c>
      <c r="O165" s="28"/>
      <c r="P165" s="105">
        <f t="shared" ref="P165:P173" si="31">O165*H165</f>
        <v>0</v>
      </c>
      <c r="Q165" s="105">
        <v>2.4018600000000001</v>
      </c>
      <c r="R165" s="105">
        <f t="shared" ref="R165:R173" si="32">Q165*H165</f>
        <v>8.20715562</v>
      </c>
      <c r="S165" s="105">
        <v>0</v>
      </c>
      <c r="T165" s="106">
        <f t="shared" ref="T165:T173" si="33">S165*H165</f>
        <v>0</v>
      </c>
      <c r="AR165" s="107" t="s">
        <v>88</v>
      </c>
      <c r="AT165" s="107" t="s">
        <v>83</v>
      </c>
      <c r="AU165" s="107" t="s">
        <v>89</v>
      </c>
      <c r="AY165" s="7" t="s">
        <v>81</v>
      </c>
      <c r="BE165" s="108">
        <f t="shared" ref="BE165:BE173" si="34">IF(N165="základná",J165,0)</f>
        <v>0</v>
      </c>
      <c r="BF165" s="108">
        <f t="shared" ref="BF165:BF173" si="35">IF(N165="znížená",J165,0)</f>
        <v>0</v>
      </c>
      <c r="BG165" s="108">
        <f t="shared" ref="BG165:BG173" si="36">IF(N165="zákl. prenesená",J165,0)</f>
        <v>0</v>
      </c>
      <c r="BH165" s="108">
        <f t="shared" ref="BH165:BH173" si="37">IF(N165="zníž. prenesená",J165,0)</f>
        <v>0</v>
      </c>
      <c r="BI165" s="108">
        <f t="shared" ref="BI165:BI173" si="38">IF(N165="nulová",J165,0)</f>
        <v>0</v>
      </c>
      <c r="BJ165" s="7" t="s">
        <v>89</v>
      </c>
      <c r="BK165" s="109">
        <f t="shared" ref="BK165:BK173" si="39">ROUND(I165*H165,3)</f>
        <v>0</v>
      </c>
      <c r="BL165" s="7" t="s">
        <v>88</v>
      </c>
      <c r="BM165" s="107" t="s">
        <v>213</v>
      </c>
    </row>
    <row r="166" spans="2:65" s="1" customFormat="1" ht="24" customHeight="1" x14ac:dyDescent="0.2">
      <c r="B166" s="96"/>
      <c r="C166" s="97" t="s">
        <v>214</v>
      </c>
      <c r="D166" s="97" t="s">
        <v>83</v>
      </c>
      <c r="E166" s="98" t="s">
        <v>215</v>
      </c>
      <c r="F166" s="99" t="s">
        <v>216</v>
      </c>
      <c r="G166" s="100" t="s">
        <v>129</v>
      </c>
      <c r="H166" s="101">
        <v>29.085000000000001</v>
      </c>
      <c r="I166" s="123"/>
      <c r="J166" s="126">
        <f t="shared" si="30"/>
        <v>0</v>
      </c>
      <c r="K166" s="99" t="s">
        <v>87</v>
      </c>
      <c r="L166" s="16"/>
      <c r="M166" s="103" t="s">
        <v>0</v>
      </c>
      <c r="N166" s="104" t="s">
        <v>26</v>
      </c>
      <c r="O166" s="28"/>
      <c r="P166" s="105">
        <f t="shared" si="31"/>
        <v>0</v>
      </c>
      <c r="Q166" s="105">
        <v>3.4099999999999998E-3</v>
      </c>
      <c r="R166" s="105">
        <f t="shared" si="32"/>
        <v>9.917985E-2</v>
      </c>
      <c r="S166" s="105">
        <v>0</v>
      </c>
      <c r="T166" s="106">
        <f t="shared" si="33"/>
        <v>0</v>
      </c>
      <c r="AR166" s="107" t="s">
        <v>88</v>
      </c>
      <c r="AT166" s="107" t="s">
        <v>83</v>
      </c>
      <c r="AU166" s="107" t="s">
        <v>89</v>
      </c>
      <c r="AY166" s="7" t="s">
        <v>81</v>
      </c>
      <c r="BE166" s="108">
        <f t="shared" si="34"/>
        <v>0</v>
      </c>
      <c r="BF166" s="108">
        <f t="shared" si="35"/>
        <v>0</v>
      </c>
      <c r="BG166" s="108">
        <f t="shared" si="36"/>
        <v>0</v>
      </c>
      <c r="BH166" s="108">
        <f t="shared" si="37"/>
        <v>0</v>
      </c>
      <c r="BI166" s="108">
        <f t="shared" si="38"/>
        <v>0</v>
      </c>
      <c r="BJ166" s="7" t="s">
        <v>89</v>
      </c>
      <c r="BK166" s="109">
        <f t="shared" si="39"/>
        <v>0</v>
      </c>
      <c r="BL166" s="7" t="s">
        <v>88</v>
      </c>
      <c r="BM166" s="107" t="s">
        <v>217</v>
      </c>
    </row>
    <row r="167" spans="2:65" s="1" customFormat="1" ht="24" customHeight="1" x14ac:dyDescent="0.2">
      <c r="B167" s="96"/>
      <c r="C167" s="97" t="s">
        <v>218</v>
      </c>
      <c r="D167" s="97" t="s">
        <v>83</v>
      </c>
      <c r="E167" s="98" t="s">
        <v>219</v>
      </c>
      <c r="F167" s="99" t="s">
        <v>220</v>
      </c>
      <c r="G167" s="100" t="s">
        <v>129</v>
      </c>
      <c r="H167" s="101">
        <v>29.085000000000001</v>
      </c>
      <c r="I167" s="123"/>
      <c r="J167" s="126">
        <f t="shared" si="30"/>
        <v>0</v>
      </c>
      <c r="K167" s="99" t="s">
        <v>87</v>
      </c>
      <c r="L167" s="16"/>
      <c r="M167" s="103" t="s">
        <v>0</v>
      </c>
      <c r="N167" s="104" t="s">
        <v>26</v>
      </c>
      <c r="O167" s="28"/>
      <c r="P167" s="105">
        <f t="shared" si="31"/>
        <v>0</v>
      </c>
      <c r="Q167" s="105">
        <v>0</v>
      </c>
      <c r="R167" s="105">
        <f t="shared" si="32"/>
        <v>0</v>
      </c>
      <c r="S167" s="105">
        <v>0</v>
      </c>
      <c r="T167" s="106">
        <f t="shared" si="33"/>
        <v>0</v>
      </c>
      <c r="AR167" s="107" t="s">
        <v>88</v>
      </c>
      <c r="AT167" s="107" t="s">
        <v>83</v>
      </c>
      <c r="AU167" s="107" t="s">
        <v>89</v>
      </c>
      <c r="AY167" s="7" t="s">
        <v>81</v>
      </c>
      <c r="BE167" s="108">
        <f t="shared" si="34"/>
        <v>0</v>
      </c>
      <c r="BF167" s="108">
        <f t="shared" si="35"/>
        <v>0</v>
      </c>
      <c r="BG167" s="108">
        <f t="shared" si="36"/>
        <v>0</v>
      </c>
      <c r="BH167" s="108">
        <f t="shared" si="37"/>
        <v>0</v>
      </c>
      <c r="BI167" s="108">
        <f t="shared" si="38"/>
        <v>0</v>
      </c>
      <c r="BJ167" s="7" t="s">
        <v>89</v>
      </c>
      <c r="BK167" s="109">
        <f t="shared" si="39"/>
        <v>0</v>
      </c>
      <c r="BL167" s="7" t="s">
        <v>88</v>
      </c>
      <c r="BM167" s="107" t="s">
        <v>221</v>
      </c>
    </row>
    <row r="168" spans="2:65" s="1" customFormat="1" ht="24" customHeight="1" x14ac:dyDescent="0.2">
      <c r="B168" s="96"/>
      <c r="C168" s="97" t="s">
        <v>222</v>
      </c>
      <c r="D168" s="97" t="s">
        <v>83</v>
      </c>
      <c r="E168" s="98" t="s">
        <v>223</v>
      </c>
      <c r="F168" s="99" t="s">
        <v>224</v>
      </c>
      <c r="G168" s="100" t="s">
        <v>169</v>
      </c>
      <c r="H168" s="101">
        <v>0.308</v>
      </c>
      <c r="I168" s="123"/>
      <c r="J168" s="126">
        <f t="shared" si="30"/>
        <v>0</v>
      </c>
      <c r="K168" s="99" t="s">
        <v>87</v>
      </c>
      <c r="L168" s="16"/>
      <c r="M168" s="103" t="s">
        <v>0</v>
      </c>
      <c r="N168" s="104" t="s">
        <v>26</v>
      </c>
      <c r="O168" s="28"/>
      <c r="P168" s="105">
        <f t="shared" si="31"/>
        <v>0</v>
      </c>
      <c r="Q168" s="105">
        <v>1.0165999999999999</v>
      </c>
      <c r="R168" s="105">
        <f t="shared" si="32"/>
        <v>0.31311279999999997</v>
      </c>
      <c r="S168" s="105">
        <v>0</v>
      </c>
      <c r="T168" s="106">
        <f t="shared" si="33"/>
        <v>0</v>
      </c>
      <c r="AR168" s="107" t="s">
        <v>88</v>
      </c>
      <c r="AT168" s="107" t="s">
        <v>83</v>
      </c>
      <c r="AU168" s="107" t="s">
        <v>89</v>
      </c>
      <c r="AY168" s="7" t="s">
        <v>81</v>
      </c>
      <c r="BE168" s="108">
        <f t="shared" si="34"/>
        <v>0</v>
      </c>
      <c r="BF168" s="108">
        <f t="shared" si="35"/>
        <v>0</v>
      </c>
      <c r="BG168" s="108">
        <f t="shared" si="36"/>
        <v>0</v>
      </c>
      <c r="BH168" s="108">
        <f t="shared" si="37"/>
        <v>0</v>
      </c>
      <c r="BI168" s="108">
        <f t="shared" si="38"/>
        <v>0</v>
      </c>
      <c r="BJ168" s="7" t="s">
        <v>89</v>
      </c>
      <c r="BK168" s="109">
        <f t="shared" si="39"/>
        <v>0</v>
      </c>
      <c r="BL168" s="7" t="s">
        <v>88</v>
      </c>
      <c r="BM168" s="107" t="s">
        <v>225</v>
      </c>
    </row>
    <row r="169" spans="2:65" s="1" customFormat="1" ht="24" customHeight="1" x14ac:dyDescent="0.2">
      <c r="B169" s="96"/>
      <c r="C169" s="97" t="s">
        <v>226</v>
      </c>
      <c r="D169" s="97" t="s">
        <v>83</v>
      </c>
      <c r="E169" s="98" t="s">
        <v>227</v>
      </c>
      <c r="F169" s="99" t="s">
        <v>228</v>
      </c>
      <c r="G169" s="100" t="s">
        <v>129</v>
      </c>
      <c r="H169" s="101">
        <v>20.14</v>
      </c>
      <c r="I169" s="123"/>
      <c r="J169" s="126">
        <f t="shared" si="30"/>
        <v>0</v>
      </c>
      <c r="K169" s="99" t="s">
        <v>87</v>
      </c>
      <c r="L169" s="16"/>
      <c r="M169" s="103" t="s">
        <v>0</v>
      </c>
      <c r="N169" s="104" t="s">
        <v>26</v>
      </c>
      <c r="O169" s="28"/>
      <c r="P169" s="105">
        <f t="shared" si="31"/>
        <v>0</v>
      </c>
      <c r="Q169" s="105">
        <v>1.4999999999999999E-4</v>
      </c>
      <c r="R169" s="105">
        <f t="shared" si="32"/>
        <v>3.0209999999999998E-3</v>
      </c>
      <c r="S169" s="105">
        <v>0</v>
      </c>
      <c r="T169" s="106">
        <f t="shared" si="33"/>
        <v>0</v>
      </c>
      <c r="AR169" s="107" t="s">
        <v>88</v>
      </c>
      <c r="AT169" s="107" t="s">
        <v>83</v>
      </c>
      <c r="AU169" s="107" t="s">
        <v>89</v>
      </c>
      <c r="AY169" s="7" t="s">
        <v>81</v>
      </c>
      <c r="BE169" s="108">
        <f t="shared" si="34"/>
        <v>0</v>
      </c>
      <c r="BF169" s="108">
        <f t="shared" si="35"/>
        <v>0</v>
      </c>
      <c r="BG169" s="108">
        <f t="shared" si="36"/>
        <v>0</v>
      </c>
      <c r="BH169" s="108">
        <f t="shared" si="37"/>
        <v>0</v>
      </c>
      <c r="BI169" s="108">
        <f t="shared" si="38"/>
        <v>0</v>
      </c>
      <c r="BJ169" s="7" t="s">
        <v>89</v>
      </c>
      <c r="BK169" s="109">
        <f t="shared" si="39"/>
        <v>0</v>
      </c>
      <c r="BL169" s="7" t="s">
        <v>88</v>
      </c>
      <c r="BM169" s="107" t="s">
        <v>229</v>
      </c>
    </row>
    <row r="170" spans="2:65" s="1" customFormat="1" ht="24" customHeight="1" x14ac:dyDescent="0.2">
      <c r="B170" s="96"/>
      <c r="C170" s="110" t="s">
        <v>230</v>
      </c>
      <c r="D170" s="110" t="s">
        <v>231</v>
      </c>
      <c r="E170" s="111" t="s">
        <v>232</v>
      </c>
      <c r="F170" s="112" t="s">
        <v>233</v>
      </c>
      <c r="G170" s="113" t="s">
        <v>129</v>
      </c>
      <c r="H170" s="114">
        <v>21.146999999999998</v>
      </c>
      <c r="I170" s="125"/>
      <c r="J170" s="128">
        <f t="shared" si="30"/>
        <v>0</v>
      </c>
      <c r="K170" s="112" t="s">
        <v>87</v>
      </c>
      <c r="L170" s="115"/>
      <c r="M170" s="116" t="s">
        <v>0</v>
      </c>
      <c r="N170" s="117" t="s">
        <v>26</v>
      </c>
      <c r="O170" s="28"/>
      <c r="P170" s="105">
        <f t="shared" si="31"/>
        <v>0</v>
      </c>
      <c r="Q170" s="105">
        <v>1.5E-3</v>
      </c>
      <c r="R170" s="105">
        <f t="shared" si="32"/>
        <v>3.1720499999999999E-2</v>
      </c>
      <c r="S170" s="105">
        <v>0</v>
      </c>
      <c r="T170" s="106">
        <f t="shared" si="33"/>
        <v>0</v>
      </c>
      <c r="AR170" s="107" t="s">
        <v>113</v>
      </c>
      <c r="AT170" s="107" t="s">
        <v>231</v>
      </c>
      <c r="AU170" s="107" t="s">
        <v>89</v>
      </c>
      <c r="AY170" s="7" t="s">
        <v>81</v>
      </c>
      <c r="BE170" s="108">
        <f t="shared" si="34"/>
        <v>0</v>
      </c>
      <c r="BF170" s="108">
        <f t="shared" si="35"/>
        <v>0</v>
      </c>
      <c r="BG170" s="108">
        <f t="shared" si="36"/>
        <v>0</v>
      </c>
      <c r="BH170" s="108">
        <f t="shared" si="37"/>
        <v>0</v>
      </c>
      <c r="BI170" s="108">
        <f t="shared" si="38"/>
        <v>0</v>
      </c>
      <c r="BJ170" s="7" t="s">
        <v>89</v>
      </c>
      <c r="BK170" s="109">
        <f t="shared" si="39"/>
        <v>0</v>
      </c>
      <c r="BL170" s="7" t="s">
        <v>88</v>
      </c>
      <c r="BM170" s="107" t="s">
        <v>234</v>
      </c>
    </row>
    <row r="171" spans="2:65" s="1" customFormat="1" ht="16.5" customHeight="1" x14ac:dyDescent="0.2">
      <c r="B171" s="96"/>
      <c r="C171" s="97" t="s">
        <v>235</v>
      </c>
      <c r="D171" s="97" t="s">
        <v>83</v>
      </c>
      <c r="E171" s="98" t="s">
        <v>236</v>
      </c>
      <c r="F171" s="99" t="s">
        <v>237</v>
      </c>
      <c r="G171" s="100" t="s">
        <v>86</v>
      </c>
      <c r="H171" s="101">
        <v>0.69699999999999995</v>
      </c>
      <c r="I171" s="123"/>
      <c r="J171" s="126">
        <f t="shared" si="30"/>
        <v>0</v>
      </c>
      <c r="K171" s="99" t="s">
        <v>87</v>
      </c>
      <c r="L171" s="16"/>
      <c r="M171" s="103" t="s">
        <v>0</v>
      </c>
      <c r="N171" s="104" t="s">
        <v>26</v>
      </c>
      <c r="O171" s="28"/>
      <c r="P171" s="105">
        <f t="shared" si="31"/>
        <v>0</v>
      </c>
      <c r="Q171" s="105">
        <v>2.19415</v>
      </c>
      <c r="R171" s="105">
        <f t="shared" si="32"/>
        <v>1.5293225499999998</v>
      </c>
      <c r="S171" s="105">
        <v>0</v>
      </c>
      <c r="T171" s="106">
        <f t="shared" si="33"/>
        <v>0</v>
      </c>
      <c r="AR171" s="107" t="s">
        <v>88</v>
      </c>
      <c r="AT171" s="107" t="s">
        <v>83</v>
      </c>
      <c r="AU171" s="107" t="s">
        <v>89</v>
      </c>
      <c r="AY171" s="7" t="s">
        <v>81</v>
      </c>
      <c r="BE171" s="108">
        <f t="shared" si="34"/>
        <v>0</v>
      </c>
      <c r="BF171" s="108">
        <f t="shared" si="35"/>
        <v>0</v>
      </c>
      <c r="BG171" s="108">
        <f t="shared" si="36"/>
        <v>0</v>
      </c>
      <c r="BH171" s="108">
        <f t="shared" si="37"/>
        <v>0</v>
      </c>
      <c r="BI171" s="108">
        <f t="shared" si="38"/>
        <v>0</v>
      </c>
      <c r="BJ171" s="7" t="s">
        <v>89</v>
      </c>
      <c r="BK171" s="109">
        <f t="shared" si="39"/>
        <v>0</v>
      </c>
      <c r="BL171" s="7" t="s">
        <v>88</v>
      </c>
      <c r="BM171" s="107" t="s">
        <v>238</v>
      </c>
    </row>
    <row r="172" spans="2:65" s="1" customFormat="1" ht="24" customHeight="1" x14ac:dyDescent="0.2">
      <c r="B172" s="96"/>
      <c r="C172" s="97" t="s">
        <v>239</v>
      </c>
      <c r="D172" s="97" t="s">
        <v>83</v>
      </c>
      <c r="E172" s="98" t="s">
        <v>240</v>
      </c>
      <c r="F172" s="99" t="s">
        <v>241</v>
      </c>
      <c r="G172" s="100" t="s">
        <v>129</v>
      </c>
      <c r="H172" s="101">
        <v>1.2689999999999999</v>
      </c>
      <c r="I172" s="123"/>
      <c r="J172" s="126">
        <f t="shared" si="30"/>
        <v>0</v>
      </c>
      <c r="K172" s="99" t="s">
        <v>87</v>
      </c>
      <c r="L172" s="16"/>
      <c r="M172" s="103" t="s">
        <v>0</v>
      </c>
      <c r="N172" s="104" t="s">
        <v>26</v>
      </c>
      <c r="O172" s="28"/>
      <c r="P172" s="105">
        <f t="shared" si="31"/>
        <v>0</v>
      </c>
      <c r="Q172" s="105">
        <v>4.3099999999999996E-3</v>
      </c>
      <c r="R172" s="105">
        <f t="shared" si="32"/>
        <v>5.4693899999999993E-3</v>
      </c>
      <c r="S172" s="105">
        <v>0</v>
      </c>
      <c r="T172" s="106">
        <f t="shared" si="33"/>
        <v>0</v>
      </c>
      <c r="AR172" s="107" t="s">
        <v>88</v>
      </c>
      <c r="AT172" s="107" t="s">
        <v>83</v>
      </c>
      <c r="AU172" s="107" t="s">
        <v>89</v>
      </c>
      <c r="AY172" s="7" t="s">
        <v>81</v>
      </c>
      <c r="BE172" s="108">
        <f t="shared" si="34"/>
        <v>0</v>
      </c>
      <c r="BF172" s="108">
        <f t="shared" si="35"/>
        <v>0</v>
      </c>
      <c r="BG172" s="108">
        <f t="shared" si="36"/>
        <v>0</v>
      </c>
      <c r="BH172" s="108">
        <f t="shared" si="37"/>
        <v>0</v>
      </c>
      <c r="BI172" s="108">
        <f t="shared" si="38"/>
        <v>0</v>
      </c>
      <c r="BJ172" s="7" t="s">
        <v>89</v>
      </c>
      <c r="BK172" s="109">
        <f t="shared" si="39"/>
        <v>0</v>
      </c>
      <c r="BL172" s="7" t="s">
        <v>88</v>
      </c>
      <c r="BM172" s="107" t="s">
        <v>242</v>
      </c>
    </row>
    <row r="173" spans="2:65" s="1" customFormat="1" ht="24" customHeight="1" x14ac:dyDescent="0.2">
      <c r="B173" s="96"/>
      <c r="C173" s="97" t="s">
        <v>243</v>
      </c>
      <c r="D173" s="97" t="s">
        <v>83</v>
      </c>
      <c r="E173" s="98" t="s">
        <v>244</v>
      </c>
      <c r="F173" s="99" t="s">
        <v>245</v>
      </c>
      <c r="G173" s="100" t="s">
        <v>129</v>
      </c>
      <c r="H173" s="101">
        <v>1.2689999999999999</v>
      </c>
      <c r="I173" s="123"/>
      <c r="J173" s="126">
        <f t="shared" si="30"/>
        <v>0</v>
      </c>
      <c r="K173" s="99" t="s">
        <v>87</v>
      </c>
      <c r="L173" s="16"/>
      <c r="M173" s="103" t="s">
        <v>0</v>
      </c>
      <c r="N173" s="104" t="s">
        <v>26</v>
      </c>
      <c r="O173" s="28"/>
      <c r="P173" s="105">
        <f t="shared" si="31"/>
        <v>0</v>
      </c>
      <c r="Q173" s="105">
        <v>0</v>
      </c>
      <c r="R173" s="105">
        <f t="shared" si="32"/>
        <v>0</v>
      </c>
      <c r="S173" s="105">
        <v>0</v>
      </c>
      <c r="T173" s="106">
        <f t="shared" si="33"/>
        <v>0</v>
      </c>
      <c r="AR173" s="107" t="s">
        <v>88</v>
      </c>
      <c r="AT173" s="107" t="s">
        <v>83</v>
      </c>
      <c r="AU173" s="107" t="s">
        <v>89</v>
      </c>
      <c r="AY173" s="7" t="s">
        <v>81</v>
      </c>
      <c r="BE173" s="108">
        <f t="shared" si="34"/>
        <v>0</v>
      </c>
      <c r="BF173" s="108">
        <f t="shared" si="35"/>
        <v>0</v>
      </c>
      <c r="BG173" s="108">
        <f t="shared" si="36"/>
        <v>0</v>
      </c>
      <c r="BH173" s="108">
        <f t="shared" si="37"/>
        <v>0</v>
      </c>
      <c r="BI173" s="108">
        <f t="shared" si="38"/>
        <v>0</v>
      </c>
      <c r="BJ173" s="7" t="s">
        <v>89</v>
      </c>
      <c r="BK173" s="109">
        <f t="shared" si="39"/>
        <v>0</v>
      </c>
      <c r="BL173" s="7" t="s">
        <v>88</v>
      </c>
      <c r="BM173" s="107" t="s">
        <v>246</v>
      </c>
    </row>
    <row r="174" spans="2:65" s="6" customFormat="1" ht="22.9" customHeight="1" x14ac:dyDescent="0.2">
      <c r="B174" s="85"/>
      <c r="D174" s="86" t="s">
        <v>42</v>
      </c>
      <c r="E174" s="95" t="s">
        <v>117</v>
      </c>
      <c r="F174" s="95" t="s">
        <v>247</v>
      </c>
      <c r="I174" s="124"/>
      <c r="J174" s="127">
        <f>BK174</f>
        <v>0</v>
      </c>
      <c r="L174" s="85"/>
      <c r="M174" s="89"/>
      <c r="N174" s="90"/>
      <c r="O174" s="90"/>
      <c r="P174" s="91">
        <f>SUM(P175:P181)</f>
        <v>0</v>
      </c>
      <c r="Q174" s="90"/>
      <c r="R174" s="91">
        <f>SUM(R175:R181)</f>
        <v>0.18996930000000001</v>
      </c>
      <c r="S174" s="90"/>
      <c r="T174" s="92">
        <f>SUM(T175:T181)</f>
        <v>0</v>
      </c>
      <c r="AR174" s="86" t="s">
        <v>44</v>
      </c>
      <c r="AT174" s="93" t="s">
        <v>42</v>
      </c>
      <c r="AU174" s="93" t="s">
        <v>44</v>
      </c>
      <c r="AY174" s="86" t="s">
        <v>81</v>
      </c>
      <c r="BK174" s="94">
        <f>SUM(BK175:BK181)</f>
        <v>0</v>
      </c>
    </row>
    <row r="175" spans="2:65" s="1" customFormat="1" ht="24" customHeight="1" x14ac:dyDescent="0.2">
      <c r="B175" s="96"/>
      <c r="C175" s="97" t="s">
        <v>248</v>
      </c>
      <c r="D175" s="97" t="s">
        <v>83</v>
      </c>
      <c r="E175" s="98" t="s">
        <v>249</v>
      </c>
      <c r="F175" s="99" t="s">
        <v>250</v>
      </c>
      <c r="G175" s="100" t="s">
        <v>129</v>
      </c>
      <c r="H175" s="101">
        <v>61.97</v>
      </c>
      <c r="I175" s="123"/>
      <c r="J175" s="126">
        <f t="shared" ref="J175:J181" si="40">ROUND(I175*H175,3)</f>
        <v>0</v>
      </c>
      <c r="K175" s="99" t="s">
        <v>87</v>
      </c>
      <c r="L175" s="16"/>
      <c r="M175" s="103" t="s">
        <v>0</v>
      </c>
      <c r="N175" s="104" t="s">
        <v>26</v>
      </c>
      <c r="O175" s="28"/>
      <c r="P175" s="105">
        <f t="shared" ref="P175:P181" si="41">O175*H175</f>
        <v>0</v>
      </c>
      <c r="Q175" s="105">
        <v>1.5299999999999999E-3</v>
      </c>
      <c r="R175" s="105">
        <f t="shared" ref="R175:R181" si="42">Q175*H175</f>
        <v>9.4814099999999998E-2</v>
      </c>
      <c r="S175" s="105">
        <v>0</v>
      </c>
      <c r="T175" s="106">
        <f t="shared" ref="T175:T181" si="43">S175*H175</f>
        <v>0</v>
      </c>
      <c r="AR175" s="107" t="s">
        <v>88</v>
      </c>
      <c r="AT175" s="107" t="s">
        <v>83</v>
      </c>
      <c r="AU175" s="107" t="s">
        <v>89</v>
      </c>
      <c r="AY175" s="7" t="s">
        <v>81</v>
      </c>
      <c r="BE175" s="108">
        <f t="shared" ref="BE175:BE181" si="44">IF(N175="základná",J175,0)</f>
        <v>0</v>
      </c>
      <c r="BF175" s="108">
        <f t="shared" ref="BF175:BF181" si="45">IF(N175="znížená",J175,0)</f>
        <v>0</v>
      </c>
      <c r="BG175" s="108">
        <f t="shared" ref="BG175:BG181" si="46">IF(N175="zákl. prenesená",J175,0)</f>
        <v>0</v>
      </c>
      <c r="BH175" s="108">
        <f t="shared" ref="BH175:BH181" si="47">IF(N175="zníž. prenesená",J175,0)</f>
        <v>0</v>
      </c>
      <c r="BI175" s="108">
        <f t="shared" ref="BI175:BI181" si="48">IF(N175="nulová",J175,0)</f>
        <v>0</v>
      </c>
      <c r="BJ175" s="7" t="s">
        <v>89</v>
      </c>
      <c r="BK175" s="109">
        <f t="shared" ref="BK175:BK181" si="49">ROUND(I175*H175,3)</f>
        <v>0</v>
      </c>
      <c r="BL175" s="7" t="s">
        <v>88</v>
      </c>
      <c r="BM175" s="107" t="s">
        <v>251</v>
      </c>
    </row>
    <row r="176" spans="2:65" s="1" customFormat="1" ht="24" customHeight="1" x14ac:dyDescent="0.2">
      <c r="B176" s="96"/>
      <c r="C176" s="97" t="s">
        <v>252</v>
      </c>
      <c r="D176" s="97" t="s">
        <v>83</v>
      </c>
      <c r="E176" s="98" t="s">
        <v>253</v>
      </c>
      <c r="F176" s="99" t="s">
        <v>254</v>
      </c>
      <c r="G176" s="100" t="s">
        <v>129</v>
      </c>
      <c r="H176" s="101">
        <v>49.56</v>
      </c>
      <c r="I176" s="123"/>
      <c r="J176" s="126">
        <f t="shared" si="40"/>
        <v>0</v>
      </c>
      <c r="K176" s="99" t="s">
        <v>87</v>
      </c>
      <c r="L176" s="16"/>
      <c r="M176" s="103" t="s">
        <v>0</v>
      </c>
      <c r="N176" s="104" t="s">
        <v>26</v>
      </c>
      <c r="O176" s="28"/>
      <c r="P176" s="105">
        <f t="shared" si="41"/>
        <v>0</v>
      </c>
      <c r="Q176" s="105">
        <v>1.92E-3</v>
      </c>
      <c r="R176" s="105">
        <f t="shared" si="42"/>
        <v>9.5155200000000009E-2</v>
      </c>
      <c r="S176" s="105">
        <v>0</v>
      </c>
      <c r="T176" s="106">
        <f t="shared" si="43"/>
        <v>0</v>
      </c>
      <c r="AR176" s="107" t="s">
        <v>88</v>
      </c>
      <c r="AT176" s="107" t="s">
        <v>83</v>
      </c>
      <c r="AU176" s="107" t="s">
        <v>89</v>
      </c>
      <c r="AY176" s="7" t="s">
        <v>81</v>
      </c>
      <c r="BE176" s="108">
        <f t="shared" si="44"/>
        <v>0</v>
      </c>
      <c r="BF176" s="108">
        <f t="shared" si="45"/>
        <v>0</v>
      </c>
      <c r="BG176" s="108">
        <f t="shared" si="46"/>
        <v>0</v>
      </c>
      <c r="BH176" s="108">
        <f t="shared" si="47"/>
        <v>0</v>
      </c>
      <c r="BI176" s="108">
        <f t="shared" si="48"/>
        <v>0</v>
      </c>
      <c r="BJ176" s="7" t="s">
        <v>89</v>
      </c>
      <c r="BK176" s="109">
        <f t="shared" si="49"/>
        <v>0</v>
      </c>
      <c r="BL176" s="7" t="s">
        <v>88</v>
      </c>
      <c r="BM176" s="107" t="s">
        <v>255</v>
      </c>
    </row>
    <row r="177" spans="2:65" s="1" customFormat="1" ht="24" customHeight="1" x14ac:dyDescent="0.2">
      <c r="B177" s="96"/>
      <c r="C177" s="97" t="s">
        <v>256</v>
      </c>
      <c r="D177" s="97" t="s">
        <v>83</v>
      </c>
      <c r="E177" s="98" t="s">
        <v>257</v>
      </c>
      <c r="F177" s="99" t="s">
        <v>258</v>
      </c>
      <c r="G177" s="100" t="s">
        <v>169</v>
      </c>
      <c r="H177" s="101">
        <v>66.221000000000004</v>
      </c>
      <c r="I177" s="123"/>
      <c r="J177" s="126">
        <f t="shared" si="40"/>
        <v>0</v>
      </c>
      <c r="K177" s="99" t="s">
        <v>87</v>
      </c>
      <c r="L177" s="16"/>
      <c r="M177" s="103" t="s">
        <v>0</v>
      </c>
      <c r="N177" s="104" t="s">
        <v>26</v>
      </c>
      <c r="O177" s="28"/>
      <c r="P177" s="105">
        <f t="shared" si="41"/>
        <v>0</v>
      </c>
      <c r="Q177" s="105">
        <v>0</v>
      </c>
      <c r="R177" s="105">
        <f t="shared" si="42"/>
        <v>0</v>
      </c>
      <c r="S177" s="105">
        <v>0</v>
      </c>
      <c r="T177" s="106">
        <f t="shared" si="43"/>
        <v>0</v>
      </c>
      <c r="AR177" s="107" t="s">
        <v>88</v>
      </c>
      <c r="AT177" s="107" t="s">
        <v>83</v>
      </c>
      <c r="AU177" s="107" t="s">
        <v>89</v>
      </c>
      <c r="AY177" s="7" t="s">
        <v>81</v>
      </c>
      <c r="BE177" s="108">
        <f t="shared" si="44"/>
        <v>0</v>
      </c>
      <c r="BF177" s="108">
        <f t="shared" si="45"/>
        <v>0</v>
      </c>
      <c r="BG177" s="108">
        <f t="shared" si="46"/>
        <v>0</v>
      </c>
      <c r="BH177" s="108">
        <f t="shared" si="47"/>
        <v>0</v>
      </c>
      <c r="BI177" s="108">
        <f t="shared" si="48"/>
        <v>0</v>
      </c>
      <c r="BJ177" s="7" t="s">
        <v>89</v>
      </c>
      <c r="BK177" s="109">
        <f t="shared" si="49"/>
        <v>0</v>
      </c>
      <c r="BL177" s="7" t="s">
        <v>88</v>
      </c>
      <c r="BM177" s="107" t="s">
        <v>259</v>
      </c>
    </row>
    <row r="178" spans="2:65" s="1" customFormat="1" ht="16.5" customHeight="1" x14ac:dyDescent="0.2">
      <c r="B178" s="96"/>
      <c r="C178" s="97" t="s">
        <v>260</v>
      </c>
      <c r="D178" s="97" t="s">
        <v>83</v>
      </c>
      <c r="E178" s="98" t="s">
        <v>261</v>
      </c>
      <c r="F178" s="99" t="s">
        <v>262</v>
      </c>
      <c r="G178" s="100" t="s">
        <v>169</v>
      </c>
      <c r="H178" s="101">
        <v>66.221000000000004</v>
      </c>
      <c r="I178" s="123"/>
      <c r="J178" s="126">
        <f t="shared" si="40"/>
        <v>0</v>
      </c>
      <c r="K178" s="99" t="s">
        <v>87</v>
      </c>
      <c r="L178" s="16"/>
      <c r="M178" s="103" t="s">
        <v>0</v>
      </c>
      <c r="N178" s="104" t="s">
        <v>26</v>
      </c>
      <c r="O178" s="28"/>
      <c r="P178" s="105">
        <f t="shared" si="41"/>
        <v>0</v>
      </c>
      <c r="Q178" s="105">
        <v>0</v>
      </c>
      <c r="R178" s="105">
        <f t="shared" si="42"/>
        <v>0</v>
      </c>
      <c r="S178" s="105">
        <v>0</v>
      </c>
      <c r="T178" s="106">
        <f t="shared" si="43"/>
        <v>0</v>
      </c>
      <c r="AR178" s="107" t="s">
        <v>88</v>
      </c>
      <c r="AT178" s="107" t="s">
        <v>83</v>
      </c>
      <c r="AU178" s="107" t="s">
        <v>89</v>
      </c>
      <c r="AY178" s="7" t="s">
        <v>81</v>
      </c>
      <c r="BE178" s="108">
        <f t="shared" si="44"/>
        <v>0</v>
      </c>
      <c r="BF178" s="108">
        <f t="shared" si="45"/>
        <v>0</v>
      </c>
      <c r="BG178" s="108">
        <f t="shared" si="46"/>
        <v>0</v>
      </c>
      <c r="BH178" s="108">
        <f t="shared" si="47"/>
        <v>0</v>
      </c>
      <c r="BI178" s="108">
        <f t="shared" si="48"/>
        <v>0</v>
      </c>
      <c r="BJ178" s="7" t="s">
        <v>89</v>
      </c>
      <c r="BK178" s="109">
        <f t="shared" si="49"/>
        <v>0</v>
      </c>
      <c r="BL178" s="7" t="s">
        <v>88</v>
      </c>
      <c r="BM178" s="107" t="s">
        <v>263</v>
      </c>
    </row>
    <row r="179" spans="2:65" s="1" customFormat="1" ht="24" customHeight="1" x14ac:dyDescent="0.2">
      <c r="B179" s="96"/>
      <c r="C179" s="97" t="s">
        <v>264</v>
      </c>
      <c r="D179" s="97" t="s">
        <v>83</v>
      </c>
      <c r="E179" s="98" t="s">
        <v>265</v>
      </c>
      <c r="F179" s="99" t="s">
        <v>266</v>
      </c>
      <c r="G179" s="100" t="s">
        <v>169</v>
      </c>
      <c r="H179" s="101">
        <v>1258.1990000000001</v>
      </c>
      <c r="I179" s="123"/>
      <c r="J179" s="126">
        <f t="shared" si="40"/>
        <v>0</v>
      </c>
      <c r="K179" s="99" t="s">
        <v>87</v>
      </c>
      <c r="L179" s="16"/>
      <c r="M179" s="103" t="s">
        <v>0</v>
      </c>
      <c r="N179" s="104" t="s">
        <v>26</v>
      </c>
      <c r="O179" s="28"/>
      <c r="P179" s="105">
        <f t="shared" si="41"/>
        <v>0</v>
      </c>
      <c r="Q179" s="105">
        <v>0</v>
      </c>
      <c r="R179" s="105">
        <f t="shared" si="42"/>
        <v>0</v>
      </c>
      <c r="S179" s="105">
        <v>0</v>
      </c>
      <c r="T179" s="106">
        <f t="shared" si="43"/>
        <v>0</v>
      </c>
      <c r="AR179" s="107" t="s">
        <v>88</v>
      </c>
      <c r="AT179" s="107" t="s">
        <v>83</v>
      </c>
      <c r="AU179" s="107" t="s">
        <v>89</v>
      </c>
      <c r="AY179" s="7" t="s">
        <v>81</v>
      </c>
      <c r="BE179" s="108">
        <f t="shared" si="44"/>
        <v>0</v>
      </c>
      <c r="BF179" s="108">
        <f t="shared" si="45"/>
        <v>0</v>
      </c>
      <c r="BG179" s="108">
        <f t="shared" si="46"/>
        <v>0</v>
      </c>
      <c r="BH179" s="108">
        <f t="shared" si="47"/>
        <v>0</v>
      </c>
      <c r="BI179" s="108">
        <f t="shared" si="48"/>
        <v>0</v>
      </c>
      <c r="BJ179" s="7" t="s">
        <v>89</v>
      </c>
      <c r="BK179" s="109">
        <f t="shared" si="49"/>
        <v>0</v>
      </c>
      <c r="BL179" s="7" t="s">
        <v>88</v>
      </c>
      <c r="BM179" s="107" t="s">
        <v>267</v>
      </c>
    </row>
    <row r="180" spans="2:65" s="1" customFormat="1" ht="24" customHeight="1" x14ac:dyDescent="0.2">
      <c r="B180" s="96"/>
      <c r="C180" s="97" t="s">
        <v>268</v>
      </c>
      <c r="D180" s="97" t="s">
        <v>83</v>
      </c>
      <c r="E180" s="98" t="s">
        <v>269</v>
      </c>
      <c r="F180" s="99" t="s">
        <v>270</v>
      </c>
      <c r="G180" s="100" t="s">
        <v>169</v>
      </c>
      <c r="H180" s="101">
        <v>66.221000000000004</v>
      </c>
      <c r="I180" s="123"/>
      <c r="J180" s="126">
        <f t="shared" si="40"/>
        <v>0</v>
      </c>
      <c r="K180" s="99" t="s">
        <v>87</v>
      </c>
      <c r="L180" s="16"/>
      <c r="M180" s="103" t="s">
        <v>0</v>
      </c>
      <c r="N180" s="104" t="s">
        <v>26</v>
      </c>
      <c r="O180" s="28"/>
      <c r="P180" s="105">
        <f t="shared" si="41"/>
        <v>0</v>
      </c>
      <c r="Q180" s="105">
        <v>0</v>
      </c>
      <c r="R180" s="105">
        <f t="shared" si="42"/>
        <v>0</v>
      </c>
      <c r="S180" s="105">
        <v>0</v>
      </c>
      <c r="T180" s="106">
        <f t="shared" si="43"/>
        <v>0</v>
      </c>
      <c r="AR180" s="107" t="s">
        <v>88</v>
      </c>
      <c r="AT180" s="107" t="s">
        <v>83</v>
      </c>
      <c r="AU180" s="107" t="s">
        <v>89</v>
      </c>
      <c r="AY180" s="7" t="s">
        <v>81</v>
      </c>
      <c r="BE180" s="108">
        <f t="shared" si="44"/>
        <v>0</v>
      </c>
      <c r="BF180" s="108">
        <f t="shared" si="45"/>
        <v>0</v>
      </c>
      <c r="BG180" s="108">
        <f t="shared" si="46"/>
        <v>0</v>
      </c>
      <c r="BH180" s="108">
        <f t="shared" si="47"/>
        <v>0</v>
      </c>
      <c r="BI180" s="108">
        <f t="shared" si="48"/>
        <v>0</v>
      </c>
      <c r="BJ180" s="7" t="s">
        <v>89</v>
      </c>
      <c r="BK180" s="109">
        <f t="shared" si="49"/>
        <v>0</v>
      </c>
      <c r="BL180" s="7" t="s">
        <v>88</v>
      </c>
      <c r="BM180" s="107" t="s">
        <v>271</v>
      </c>
    </row>
    <row r="181" spans="2:65" s="1" customFormat="1" ht="24" customHeight="1" x14ac:dyDescent="0.2">
      <c r="B181" s="96"/>
      <c r="C181" s="97" t="s">
        <v>272</v>
      </c>
      <c r="D181" s="97" t="s">
        <v>83</v>
      </c>
      <c r="E181" s="98" t="s">
        <v>273</v>
      </c>
      <c r="F181" s="99" t="s">
        <v>274</v>
      </c>
      <c r="G181" s="100" t="s">
        <v>169</v>
      </c>
      <c r="H181" s="101">
        <v>66.221000000000004</v>
      </c>
      <c r="I181" s="123"/>
      <c r="J181" s="126">
        <f t="shared" si="40"/>
        <v>0</v>
      </c>
      <c r="K181" s="99" t="s">
        <v>87</v>
      </c>
      <c r="L181" s="16"/>
      <c r="M181" s="103" t="s">
        <v>0</v>
      </c>
      <c r="N181" s="104" t="s">
        <v>26</v>
      </c>
      <c r="O181" s="28"/>
      <c r="P181" s="105">
        <f t="shared" si="41"/>
        <v>0</v>
      </c>
      <c r="Q181" s="105">
        <v>0</v>
      </c>
      <c r="R181" s="105">
        <f t="shared" si="42"/>
        <v>0</v>
      </c>
      <c r="S181" s="105">
        <v>0</v>
      </c>
      <c r="T181" s="106">
        <f t="shared" si="43"/>
        <v>0</v>
      </c>
      <c r="AR181" s="107" t="s">
        <v>88</v>
      </c>
      <c r="AT181" s="107" t="s">
        <v>83</v>
      </c>
      <c r="AU181" s="107" t="s">
        <v>89</v>
      </c>
      <c r="AY181" s="7" t="s">
        <v>81</v>
      </c>
      <c r="BE181" s="108">
        <f t="shared" si="44"/>
        <v>0</v>
      </c>
      <c r="BF181" s="108">
        <f t="shared" si="45"/>
        <v>0</v>
      </c>
      <c r="BG181" s="108">
        <f t="shared" si="46"/>
        <v>0</v>
      </c>
      <c r="BH181" s="108">
        <f t="shared" si="47"/>
        <v>0</v>
      </c>
      <c r="BI181" s="108">
        <f t="shared" si="48"/>
        <v>0</v>
      </c>
      <c r="BJ181" s="7" t="s">
        <v>89</v>
      </c>
      <c r="BK181" s="109">
        <f t="shared" si="49"/>
        <v>0</v>
      </c>
      <c r="BL181" s="7" t="s">
        <v>88</v>
      </c>
      <c r="BM181" s="107" t="s">
        <v>275</v>
      </c>
    </row>
    <row r="182" spans="2:65" s="6" customFormat="1" ht="22.9" customHeight="1" x14ac:dyDescent="0.2">
      <c r="B182" s="85"/>
      <c r="D182" s="86" t="s">
        <v>42</v>
      </c>
      <c r="E182" s="95" t="s">
        <v>276</v>
      </c>
      <c r="F182" s="95" t="s">
        <v>277</v>
      </c>
      <c r="I182" s="124"/>
      <c r="J182" s="127">
        <f>BK182</f>
        <v>0</v>
      </c>
      <c r="L182" s="85"/>
      <c r="M182" s="89"/>
      <c r="N182" s="90"/>
      <c r="O182" s="90"/>
      <c r="P182" s="91">
        <f>P183</f>
        <v>0</v>
      </c>
      <c r="Q182" s="90"/>
      <c r="R182" s="91">
        <f>R183</f>
        <v>0</v>
      </c>
      <c r="S182" s="90"/>
      <c r="T182" s="92">
        <f>T183</f>
        <v>0</v>
      </c>
      <c r="AR182" s="86" t="s">
        <v>44</v>
      </c>
      <c r="AT182" s="93" t="s">
        <v>42</v>
      </c>
      <c r="AU182" s="93" t="s">
        <v>44</v>
      </c>
      <c r="AY182" s="86" t="s">
        <v>81</v>
      </c>
      <c r="BK182" s="94">
        <f>BK183</f>
        <v>0</v>
      </c>
    </row>
    <row r="183" spans="2:65" s="1" customFormat="1" ht="24" customHeight="1" x14ac:dyDescent="0.2">
      <c r="B183" s="96"/>
      <c r="C183" s="97" t="s">
        <v>278</v>
      </c>
      <c r="D183" s="97" t="s">
        <v>83</v>
      </c>
      <c r="E183" s="98" t="s">
        <v>279</v>
      </c>
      <c r="F183" s="99" t="s">
        <v>280</v>
      </c>
      <c r="G183" s="100" t="s">
        <v>169</v>
      </c>
      <c r="H183" s="101">
        <v>121.491</v>
      </c>
      <c r="I183" s="123"/>
      <c r="J183" s="126">
        <f>ROUND(I183*H183,3)</f>
        <v>0</v>
      </c>
      <c r="K183" s="99" t="s">
        <v>87</v>
      </c>
      <c r="L183" s="16"/>
      <c r="M183" s="103" t="s">
        <v>0</v>
      </c>
      <c r="N183" s="104" t="s">
        <v>26</v>
      </c>
      <c r="O183" s="28"/>
      <c r="P183" s="105">
        <f>O183*H183</f>
        <v>0</v>
      </c>
      <c r="Q183" s="105">
        <v>0</v>
      </c>
      <c r="R183" s="105">
        <f>Q183*H183</f>
        <v>0</v>
      </c>
      <c r="S183" s="105">
        <v>0</v>
      </c>
      <c r="T183" s="106">
        <f>S183*H183</f>
        <v>0</v>
      </c>
      <c r="AR183" s="107" t="s">
        <v>88</v>
      </c>
      <c r="AT183" s="107" t="s">
        <v>83</v>
      </c>
      <c r="AU183" s="107" t="s">
        <v>89</v>
      </c>
      <c r="AY183" s="7" t="s">
        <v>81</v>
      </c>
      <c r="BE183" s="108">
        <f>IF(N183="základná",J183,0)</f>
        <v>0</v>
      </c>
      <c r="BF183" s="108">
        <f>IF(N183="znížená",J183,0)</f>
        <v>0</v>
      </c>
      <c r="BG183" s="108">
        <f>IF(N183="zákl. prenesená",J183,0)</f>
        <v>0</v>
      </c>
      <c r="BH183" s="108">
        <f>IF(N183="zníž. prenesená",J183,0)</f>
        <v>0</v>
      </c>
      <c r="BI183" s="108">
        <f>IF(N183="nulová",J183,0)</f>
        <v>0</v>
      </c>
      <c r="BJ183" s="7" t="s">
        <v>89</v>
      </c>
      <c r="BK183" s="109">
        <f>ROUND(I183*H183,3)</f>
        <v>0</v>
      </c>
      <c r="BL183" s="7" t="s">
        <v>88</v>
      </c>
      <c r="BM183" s="107" t="s">
        <v>281</v>
      </c>
    </row>
    <row r="184" spans="2:65" s="6" customFormat="1" ht="25.9" customHeight="1" x14ac:dyDescent="0.2">
      <c r="B184" s="85"/>
      <c r="D184" s="86" t="s">
        <v>42</v>
      </c>
      <c r="E184" s="87" t="s">
        <v>282</v>
      </c>
      <c r="F184" s="87" t="s">
        <v>283</v>
      </c>
      <c r="I184" s="124"/>
      <c r="J184" s="129">
        <f>BK184</f>
        <v>0</v>
      </c>
      <c r="L184" s="85"/>
      <c r="M184" s="89"/>
      <c r="N184" s="90"/>
      <c r="O184" s="90"/>
      <c r="P184" s="91">
        <f>P185+P193+P202+P208+P211</f>
        <v>0</v>
      </c>
      <c r="Q184" s="90"/>
      <c r="R184" s="91">
        <f>R185+R193+R202+R208+R211</f>
        <v>3.5277284600000001</v>
      </c>
      <c r="S184" s="90"/>
      <c r="T184" s="92">
        <f>T185+T193+T202+T208+T211</f>
        <v>0</v>
      </c>
      <c r="AR184" s="86" t="s">
        <v>89</v>
      </c>
      <c r="AT184" s="93" t="s">
        <v>42</v>
      </c>
      <c r="AU184" s="93" t="s">
        <v>43</v>
      </c>
      <c r="AY184" s="86" t="s">
        <v>81</v>
      </c>
      <c r="BK184" s="94">
        <f>BK185+BK193+BK202+BK208+BK211</f>
        <v>0</v>
      </c>
    </row>
    <row r="185" spans="2:65" s="6" customFormat="1" ht="22.9" customHeight="1" x14ac:dyDescent="0.2">
      <c r="B185" s="85"/>
      <c r="D185" s="86" t="s">
        <v>42</v>
      </c>
      <c r="E185" s="95" t="s">
        <v>284</v>
      </c>
      <c r="F185" s="95" t="s">
        <v>285</v>
      </c>
      <c r="I185" s="124"/>
      <c r="J185" s="127">
        <f>BK185</f>
        <v>0</v>
      </c>
      <c r="L185" s="85"/>
      <c r="M185" s="89"/>
      <c r="N185" s="90"/>
      <c r="O185" s="90"/>
      <c r="P185" s="91">
        <f>SUM(P186:P192)</f>
        <v>0</v>
      </c>
      <c r="Q185" s="90"/>
      <c r="R185" s="91">
        <f>SUM(R186:R192)</f>
        <v>9.980638E-2</v>
      </c>
      <c r="S185" s="90"/>
      <c r="T185" s="92">
        <f>SUM(T186:T192)</f>
        <v>0</v>
      </c>
      <c r="AR185" s="86" t="s">
        <v>89</v>
      </c>
      <c r="AT185" s="93" t="s">
        <v>42</v>
      </c>
      <c r="AU185" s="93" t="s">
        <v>44</v>
      </c>
      <c r="AY185" s="86" t="s">
        <v>81</v>
      </c>
      <c r="BK185" s="94">
        <f>SUM(BK186:BK192)</f>
        <v>0</v>
      </c>
    </row>
    <row r="186" spans="2:65" s="1" customFormat="1" ht="24" customHeight="1" x14ac:dyDescent="0.2">
      <c r="B186" s="96"/>
      <c r="C186" s="97" t="s">
        <v>286</v>
      </c>
      <c r="D186" s="97" t="s">
        <v>83</v>
      </c>
      <c r="E186" s="98" t="s">
        <v>287</v>
      </c>
      <c r="F186" s="99" t="s">
        <v>288</v>
      </c>
      <c r="G186" s="100" t="s">
        <v>129</v>
      </c>
      <c r="H186" s="101">
        <v>14.6</v>
      </c>
      <c r="I186" s="123"/>
      <c r="J186" s="126">
        <f t="shared" ref="J186:J192" si="50">ROUND(I186*H186,3)</f>
        <v>0</v>
      </c>
      <c r="K186" s="99" t="s">
        <v>87</v>
      </c>
      <c r="L186" s="16"/>
      <c r="M186" s="103" t="s">
        <v>0</v>
      </c>
      <c r="N186" s="104" t="s">
        <v>26</v>
      </c>
      <c r="O186" s="28"/>
      <c r="P186" s="105">
        <f t="shared" ref="P186:P192" si="51">O186*H186</f>
        <v>0</v>
      </c>
      <c r="Q186" s="105">
        <v>0</v>
      </c>
      <c r="R186" s="105">
        <f t="shared" ref="R186:R192" si="52">Q186*H186</f>
        <v>0</v>
      </c>
      <c r="S186" s="105">
        <v>0</v>
      </c>
      <c r="T186" s="106">
        <f t="shared" ref="T186:T192" si="53">S186*H186</f>
        <v>0</v>
      </c>
      <c r="AR186" s="107" t="s">
        <v>147</v>
      </c>
      <c r="AT186" s="107" t="s">
        <v>83</v>
      </c>
      <c r="AU186" s="107" t="s">
        <v>89</v>
      </c>
      <c r="AY186" s="7" t="s">
        <v>81</v>
      </c>
      <c r="BE186" s="108">
        <f t="shared" ref="BE186:BE192" si="54">IF(N186="základná",J186,0)</f>
        <v>0</v>
      </c>
      <c r="BF186" s="108">
        <f t="shared" ref="BF186:BF192" si="55">IF(N186="znížená",J186,0)</f>
        <v>0</v>
      </c>
      <c r="BG186" s="108">
        <f t="shared" ref="BG186:BG192" si="56">IF(N186="zákl. prenesená",J186,0)</f>
        <v>0</v>
      </c>
      <c r="BH186" s="108">
        <f t="shared" ref="BH186:BH192" si="57">IF(N186="zníž. prenesená",J186,0)</f>
        <v>0</v>
      </c>
      <c r="BI186" s="108">
        <f t="shared" ref="BI186:BI192" si="58">IF(N186="nulová",J186,0)</f>
        <v>0</v>
      </c>
      <c r="BJ186" s="7" t="s">
        <v>89</v>
      </c>
      <c r="BK186" s="109">
        <f t="shared" ref="BK186:BK192" si="59">ROUND(I186*H186,3)</f>
        <v>0</v>
      </c>
      <c r="BL186" s="7" t="s">
        <v>147</v>
      </c>
      <c r="BM186" s="107" t="s">
        <v>289</v>
      </c>
    </row>
    <row r="187" spans="2:65" s="1" customFormat="1" ht="24" customHeight="1" x14ac:dyDescent="0.2">
      <c r="B187" s="96"/>
      <c r="C187" s="110" t="s">
        <v>290</v>
      </c>
      <c r="D187" s="110" t="s">
        <v>231</v>
      </c>
      <c r="E187" s="111" t="s">
        <v>291</v>
      </c>
      <c r="F187" s="112" t="s">
        <v>292</v>
      </c>
      <c r="G187" s="113" t="s">
        <v>293</v>
      </c>
      <c r="H187" s="114">
        <v>4.38</v>
      </c>
      <c r="I187" s="125"/>
      <c r="J187" s="128">
        <f t="shared" si="50"/>
        <v>0</v>
      </c>
      <c r="K187" s="112" t="s">
        <v>0</v>
      </c>
      <c r="L187" s="115"/>
      <c r="M187" s="116" t="s">
        <v>0</v>
      </c>
      <c r="N187" s="117" t="s">
        <v>26</v>
      </c>
      <c r="O187" s="28"/>
      <c r="P187" s="105">
        <f t="shared" si="51"/>
        <v>0</v>
      </c>
      <c r="Q187" s="105">
        <v>1E-3</v>
      </c>
      <c r="R187" s="105">
        <f t="shared" si="52"/>
        <v>4.3800000000000002E-3</v>
      </c>
      <c r="S187" s="105">
        <v>0</v>
      </c>
      <c r="T187" s="106">
        <f t="shared" si="53"/>
        <v>0</v>
      </c>
      <c r="AR187" s="107" t="s">
        <v>214</v>
      </c>
      <c r="AT187" s="107" t="s">
        <v>231</v>
      </c>
      <c r="AU187" s="107" t="s">
        <v>89</v>
      </c>
      <c r="AY187" s="7" t="s">
        <v>81</v>
      </c>
      <c r="BE187" s="108">
        <f t="shared" si="54"/>
        <v>0</v>
      </c>
      <c r="BF187" s="108">
        <f t="shared" si="55"/>
        <v>0</v>
      </c>
      <c r="BG187" s="108">
        <f t="shared" si="56"/>
        <v>0</v>
      </c>
      <c r="BH187" s="108">
        <f t="shared" si="57"/>
        <v>0</v>
      </c>
      <c r="BI187" s="108">
        <f t="shared" si="58"/>
        <v>0</v>
      </c>
      <c r="BJ187" s="7" t="s">
        <v>89</v>
      </c>
      <c r="BK187" s="109">
        <f t="shared" si="59"/>
        <v>0</v>
      </c>
      <c r="BL187" s="7" t="s">
        <v>147</v>
      </c>
      <c r="BM187" s="107" t="s">
        <v>294</v>
      </c>
    </row>
    <row r="188" spans="2:65" s="1" customFormat="1" ht="24" customHeight="1" x14ac:dyDescent="0.2">
      <c r="B188" s="96"/>
      <c r="C188" s="97" t="s">
        <v>295</v>
      </c>
      <c r="D188" s="97" t="s">
        <v>83</v>
      </c>
      <c r="E188" s="98" t="s">
        <v>296</v>
      </c>
      <c r="F188" s="99" t="s">
        <v>297</v>
      </c>
      <c r="G188" s="100" t="s">
        <v>129</v>
      </c>
      <c r="H188" s="101">
        <v>61.29</v>
      </c>
      <c r="I188" s="123"/>
      <c r="J188" s="126">
        <f t="shared" si="50"/>
        <v>0</v>
      </c>
      <c r="K188" s="99" t="s">
        <v>87</v>
      </c>
      <c r="L188" s="16"/>
      <c r="M188" s="103" t="s">
        <v>0</v>
      </c>
      <c r="N188" s="104" t="s">
        <v>26</v>
      </c>
      <c r="O188" s="28"/>
      <c r="P188" s="105">
        <f t="shared" si="51"/>
        <v>0</v>
      </c>
      <c r="Q188" s="105">
        <v>0</v>
      </c>
      <c r="R188" s="105">
        <f t="shared" si="52"/>
        <v>0</v>
      </c>
      <c r="S188" s="105">
        <v>0</v>
      </c>
      <c r="T188" s="106">
        <f t="shared" si="53"/>
        <v>0</v>
      </c>
      <c r="AR188" s="107" t="s">
        <v>147</v>
      </c>
      <c r="AT188" s="107" t="s">
        <v>83</v>
      </c>
      <c r="AU188" s="107" t="s">
        <v>89</v>
      </c>
      <c r="AY188" s="7" t="s">
        <v>81</v>
      </c>
      <c r="BE188" s="108">
        <f t="shared" si="54"/>
        <v>0</v>
      </c>
      <c r="BF188" s="108">
        <f t="shared" si="55"/>
        <v>0</v>
      </c>
      <c r="BG188" s="108">
        <f t="shared" si="56"/>
        <v>0</v>
      </c>
      <c r="BH188" s="108">
        <f t="shared" si="57"/>
        <v>0</v>
      </c>
      <c r="BI188" s="108">
        <f t="shared" si="58"/>
        <v>0</v>
      </c>
      <c r="BJ188" s="7" t="s">
        <v>89</v>
      </c>
      <c r="BK188" s="109">
        <f t="shared" si="59"/>
        <v>0</v>
      </c>
      <c r="BL188" s="7" t="s">
        <v>147</v>
      </c>
      <c r="BM188" s="107" t="s">
        <v>298</v>
      </c>
    </row>
    <row r="189" spans="2:65" s="1" customFormat="1" ht="16.5" customHeight="1" x14ac:dyDescent="0.2">
      <c r="B189" s="96"/>
      <c r="C189" s="110" t="s">
        <v>299</v>
      </c>
      <c r="D189" s="110" t="s">
        <v>231</v>
      </c>
      <c r="E189" s="111" t="s">
        <v>300</v>
      </c>
      <c r="F189" s="112" t="s">
        <v>301</v>
      </c>
      <c r="G189" s="113" t="s">
        <v>129</v>
      </c>
      <c r="H189" s="114">
        <v>70.483999999999995</v>
      </c>
      <c r="I189" s="125"/>
      <c r="J189" s="128">
        <f t="shared" si="50"/>
        <v>0</v>
      </c>
      <c r="K189" s="112" t="s">
        <v>87</v>
      </c>
      <c r="L189" s="115"/>
      <c r="M189" s="116" t="s">
        <v>0</v>
      </c>
      <c r="N189" s="117" t="s">
        <v>26</v>
      </c>
      <c r="O189" s="28"/>
      <c r="P189" s="105">
        <f t="shared" si="51"/>
        <v>0</v>
      </c>
      <c r="Q189" s="105">
        <v>2.0000000000000002E-5</v>
      </c>
      <c r="R189" s="105">
        <f t="shared" si="52"/>
        <v>1.40968E-3</v>
      </c>
      <c r="S189" s="105">
        <v>0</v>
      </c>
      <c r="T189" s="106">
        <f t="shared" si="53"/>
        <v>0</v>
      </c>
      <c r="AR189" s="107" t="s">
        <v>214</v>
      </c>
      <c r="AT189" s="107" t="s">
        <v>231</v>
      </c>
      <c r="AU189" s="107" t="s">
        <v>89</v>
      </c>
      <c r="AY189" s="7" t="s">
        <v>81</v>
      </c>
      <c r="BE189" s="108">
        <f t="shared" si="54"/>
        <v>0</v>
      </c>
      <c r="BF189" s="108">
        <f t="shared" si="55"/>
        <v>0</v>
      </c>
      <c r="BG189" s="108">
        <f t="shared" si="56"/>
        <v>0</v>
      </c>
      <c r="BH189" s="108">
        <f t="shared" si="57"/>
        <v>0</v>
      </c>
      <c r="BI189" s="108">
        <f t="shared" si="58"/>
        <v>0</v>
      </c>
      <c r="BJ189" s="7" t="s">
        <v>89</v>
      </c>
      <c r="BK189" s="109">
        <f t="shared" si="59"/>
        <v>0</v>
      </c>
      <c r="BL189" s="7" t="s">
        <v>147</v>
      </c>
      <c r="BM189" s="107" t="s">
        <v>302</v>
      </c>
    </row>
    <row r="190" spans="2:65" s="1" customFormat="1" ht="24" customHeight="1" x14ac:dyDescent="0.2">
      <c r="B190" s="96"/>
      <c r="C190" s="97" t="s">
        <v>303</v>
      </c>
      <c r="D190" s="97" t="s">
        <v>83</v>
      </c>
      <c r="E190" s="98" t="s">
        <v>304</v>
      </c>
      <c r="F190" s="99" t="s">
        <v>305</v>
      </c>
      <c r="G190" s="100" t="s">
        <v>129</v>
      </c>
      <c r="H190" s="101">
        <v>14.6</v>
      </c>
      <c r="I190" s="123"/>
      <c r="J190" s="126">
        <f t="shared" si="50"/>
        <v>0</v>
      </c>
      <c r="K190" s="99" t="s">
        <v>87</v>
      </c>
      <c r="L190" s="16"/>
      <c r="M190" s="103" t="s">
        <v>0</v>
      </c>
      <c r="N190" s="104" t="s">
        <v>26</v>
      </c>
      <c r="O190" s="28"/>
      <c r="P190" s="105">
        <f t="shared" si="51"/>
        <v>0</v>
      </c>
      <c r="Q190" s="105">
        <v>5.4000000000000001E-4</v>
      </c>
      <c r="R190" s="105">
        <f t="shared" si="52"/>
        <v>7.8840000000000004E-3</v>
      </c>
      <c r="S190" s="105">
        <v>0</v>
      </c>
      <c r="T190" s="106">
        <f t="shared" si="53"/>
        <v>0</v>
      </c>
      <c r="AR190" s="107" t="s">
        <v>147</v>
      </c>
      <c r="AT190" s="107" t="s">
        <v>83</v>
      </c>
      <c r="AU190" s="107" t="s">
        <v>89</v>
      </c>
      <c r="AY190" s="7" t="s">
        <v>81</v>
      </c>
      <c r="BE190" s="108">
        <f t="shared" si="54"/>
        <v>0</v>
      </c>
      <c r="BF190" s="108">
        <f t="shared" si="55"/>
        <v>0</v>
      </c>
      <c r="BG190" s="108">
        <f t="shared" si="56"/>
        <v>0</v>
      </c>
      <c r="BH190" s="108">
        <f t="shared" si="57"/>
        <v>0</v>
      </c>
      <c r="BI190" s="108">
        <f t="shared" si="58"/>
        <v>0</v>
      </c>
      <c r="BJ190" s="7" t="s">
        <v>89</v>
      </c>
      <c r="BK190" s="109">
        <f t="shared" si="59"/>
        <v>0</v>
      </c>
      <c r="BL190" s="7" t="s">
        <v>147</v>
      </c>
      <c r="BM190" s="107" t="s">
        <v>306</v>
      </c>
    </row>
    <row r="191" spans="2:65" s="1" customFormat="1" ht="24" customHeight="1" x14ac:dyDescent="0.2">
      <c r="B191" s="96"/>
      <c r="C191" s="110" t="s">
        <v>307</v>
      </c>
      <c r="D191" s="110" t="s">
        <v>231</v>
      </c>
      <c r="E191" s="111" t="s">
        <v>308</v>
      </c>
      <c r="F191" s="112" t="s">
        <v>309</v>
      </c>
      <c r="G191" s="113" t="s">
        <v>129</v>
      </c>
      <c r="H191" s="114">
        <v>16.79</v>
      </c>
      <c r="I191" s="125"/>
      <c r="J191" s="128">
        <f t="shared" si="50"/>
        <v>0</v>
      </c>
      <c r="K191" s="112" t="s">
        <v>0</v>
      </c>
      <c r="L191" s="115"/>
      <c r="M191" s="116" t="s">
        <v>0</v>
      </c>
      <c r="N191" s="117" t="s">
        <v>26</v>
      </c>
      <c r="O191" s="28"/>
      <c r="P191" s="105">
        <f t="shared" si="51"/>
        <v>0</v>
      </c>
      <c r="Q191" s="105">
        <v>5.13E-3</v>
      </c>
      <c r="R191" s="105">
        <f t="shared" si="52"/>
        <v>8.6132699999999993E-2</v>
      </c>
      <c r="S191" s="105">
        <v>0</v>
      </c>
      <c r="T191" s="106">
        <f t="shared" si="53"/>
        <v>0</v>
      </c>
      <c r="AR191" s="107" t="s">
        <v>214</v>
      </c>
      <c r="AT191" s="107" t="s">
        <v>231</v>
      </c>
      <c r="AU191" s="107" t="s">
        <v>89</v>
      </c>
      <c r="AY191" s="7" t="s">
        <v>81</v>
      </c>
      <c r="BE191" s="108">
        <f t="shared" si="54"/>
        <v>0</v>
      </c>
      <c r="BF191" s="108">
        <f t="shared" si="55"/>
        <v>0</v>
      </c>
      <c r="BG191" s="108">
        <f t="shared" si="56"/>
        <v>0</v>
      </c>
      <c r="BH191" s="108">
        <f t="shared" si="57"/>
        <v>0</v>
      </c>
      <c r="BI191" s="108">
        <f t="shared" si="58"/>
        <v>0</v>
      </c>
      <c r="BJ191" s="7" t="s">
        <v>89</v>
      </c>
      <c r="BK191" s="109">
        <f t="shared" si="59"/>
        <v>0</v>
      </c>
      <c r="BL191" s="7" t="s">
        <v>147</v>
      </c>
      <c r="BM191" s="107" t="s">
        <v>310</v>
      </c>
    </row>
    <row r="192" spans="2:65" s="1" customFormat="1" ht="24" customHeight="1" x14ac:dyDescent="0.2">
      <c r="B192" s="96"/>
      <c r="C192" s="97" t="s">
        <v>311</v>
      </c>
      <c r="D192" s="97" t="s">
        <v>83</v>
      </c>
      <c r="E192" s="98" t="s">
        <v>312</v>
      </c>
      <c r="F192" s="99" t="s">
        <v>313</v>
      </c>
      <c r="G192" s="100" t="s">
        <v>314</v>
      </c>
      <c r="H192" s="102"/>
      <c r="I192" s="123"/>
      <c r="J192" s="126">
        <f t="shared" si="50"/>
        <v>0</v>
      </c>
      <c r="K192" s="99" t="s">
        <v>87</v>
      </c>
      <c r="L192" s="16"/>
      <c r="M192" s="103" t="s">
        <v>0</v>
      </c>
      <c r="N192" s="104" t="s">
        <v>26</v>
      </c>
      <c r="O192" s="28"/>
      <c r="P192" s="105">
        <f t="shared" si="51"/>
        <v>0</v>
      </c>
      <c r="Q192" s="105">
        <v>0</v>
      </c>
      <c r="R192" s="105">
        <f t="shared" si="52"/>
        <v>0</v>
      </c>
      <c r="S192" s="105">
        <v>0</v>
      </c>
      <c r="T192" s="106">
        <f t="shared" si="53"/>
        <v>0</v>
      </c>
      <c r="AR192" s="107" t="s">
        <v>147</v>
      </c>
      <c r="AT192" s="107" t="s">
        <v>83</v>
      </c>
      <c r="AU192" s="107" t="s">
        <v>89</v>
      </c>
      <c r="AY192" s="7" t="s">
        <v>81</v>
      </c>
      <c r="BE192" s="108">
        <f t="shared" si="54"/>
        <v>0</v>
      </c>
      <c r="BF192" s="108">
        <f t="shared" si="55"/>
        <v>0</v>
      </c>
      <c r="BG192" s="108">
        <f t="shared" si="56"/>
        <v>0</v>
      </c>
      <c r="BH192" s="108">
        <f t="shared" si="57"/>
        <v>0</v>
      </c>
      <c r="BI192" s="108">
        <f t="shared" si="58"/>
        <v>0</v>
      </c>
      <c r="BJ192" s="7" t="s">
        <v>89</v>
      </c>
      <c r="BK192" s="109">
        <f t="shared" si="59"/>
        <v>0</v>
      </c>
      <c r="BL192" s="7" t="s">
        <v>147</v>
      </c>
      <c r="BM192" s="107" t="s">
        <v>315</v>
      </c>
    </row>
    <row r="193" spans="2:65" s="6" customFormat="1" ht="22.9" customHeight="1" x14ac:dyDescent="0.2">
      <c r="B193" s="85"/>
      <c r="D193" s="86" t="s">
        <v>42</v>
      </c>
      <c r="E193" s="95" t="s">
        <v>316</v>
      </c>
      <c r="F193" s="95" t="s">
        <v>317</v>
      </c>
      <c r="I193" s="124"/>
      <c r="J193" s="127">
        <f>BK193</f>
        <v>0</v>
      </c>
      <c r="L193" s="85"/>
      <c r="M193" s="89"/>
      <c r="N193" s="90"/>
      <c r="O193" s="90"/>
      <c r="P193" s="91">
        <f>SUM(P194:P201)</f>
        <v>0</v>
      </c>
      <c r="Q193" s="90"/>
      <c r="R193" s="91">
        <f>SUM(R194:R201)</f>
        <v>0.29880359999999995</v>
      </c>
      <c r="S193" s="90"/>
      <c r="T193" s="92">
        <f>SUM(T194:T201)</f>
        <v>0</v>
      </c>
      <c r="AR193" s="86" t="s">
        <v>89</v>
      </c>
      <c r="AT193" s="93" t="s">
        <v>42</v>
      </c>
      <c r="AU193" s="93" t="s">
        <v>44</v>
      </c>
      <c r="AY193" s="86" t="s">
        <v>81</v>
      </c>
      <c r="BK193" s="94">
        <f>SUM(BK194:BK201)</f>
        <v>0</v>
      </c>
    </row>
    <row r="194" spans="2:65" s="1" customFormat="1" ht="36" customHeight="1" x14ac:dyDescent="0.2">
      <c r="B194" s="96"/>
      <c r="C194" s="97" t="s">
        <v>318</v>
      </c>
      <c r="D194" s="97" t="s">
        <v>83</v>
      </c>
      <c r="E194" s="98" t="s">
        <v>319</v>
      </c>
      <c r="F194" s="99" t="s">
        <v>320</v>
      </c>
      <c r="G194" s="100" t="s">
        <v>129</v>
      </c>
      <c r="H194" s="101">
        <v>92.816000000000003</v>
      </c>
      <c r="I194" s="123"/>
      <c r="J194" s="126">
        <f t="shared" ref="J194:J201" si="60">ROUND(I194*H194,3)</f>
        <v>0</v>
      </c>
      <c r="K194" s="99" t="s">
        <v>87</v>
      </c>
      <c r="L194" s="16"/>
      <c r="M194" s="103" t="s">
        <v>0</v>
      </c>
      <c r="N194" s="104" t="s">
        <v>26</v>
      </c>
      <c r="O194" s="28"/>
      <c r="P194" s="105">
        <f t="shared" ref="P194:P201" si="61">O194*H194</f>
        <v>0</v>
      </c>
      <c r="Q194" s="105">
        <v>0</v>
      </c>
      <c r="R194" s="105">
        <f t="shared" ref="R194:R201" si="62">Q194*H194</f>
        <v>0</v>
      </c>
      <c r="S194" s="105">
        <v>0</v>
      </c>
      <c r="T194" s="106">
        <f t="shared" ref="T194:T201" si="63">S194*H194</f>
        <v>0</v>
      </c>
      <c r="AR194" s="107" t="s">
        <v>147</v>
      </c>
      <c r="AT194" s="107" t="s">
        <v>83</v>
      </c>
      <c r="AU194" s="107" t="s">
        <v>89</v>
      </c>
      <c r="AY194" s="7" t="s">
        <v>81</v>
      </c>
      <c r="BE194" s="108">
        <f t="shared" ref="BE194:BE201" si="64">IF(N194="základná",J194,0)</f>
        <v>0</v>
      </c>
      <c r="BF194" s="108">
        <f t="shared" ref="BF194:BF201" si="65">IF(N194="znížená",J194,0)</f>
        <v>0</v>
      </c>
      <c r="BG194" s="108">
        <f t="shared" ref="BG194:BG201" si="66">IF(N194="zákl. prenesená",J194,0)</f>
        <v>0</v>
      </c>
      <c r="BH194" s="108">
        <f t="shared" ref="BH194:BH201" si="67">IF(N194="zníž. prenesená",J194,0)</f>
        <v>0</v>
      </c>
      <c r="BI194" s="108">
        <f t="shared" ref="BI194:BI201" si="68">IF(N194="nulová",J194,0)</f>
        <v>0</v>
      </c>
      <c r="BJ194" s="7" t="s">
        <v>89</v>
      </c>
      <c r="BK194" s="109">
        <f t="shared" ref="BK194:BK201" si="69">ROUND(I194*H194,3)</f>
        <v>0</v>
      </c>
      <c r="BL194" s="7" t="s">
        <v>147</v>
      </c>
      <c r="BM194" s="107" t="s">
        <v>321</v>
      </c>
    </row>
    <row r="195" spans="2:65" s="1" customFormat="1" ht="36" customHeight="1" x14ac:dyDescent="0.2">
      <c r="B195" s="96"/>
      <c r="C195" s="110" t="s">
        <v>322</v>
      </c>
      <c r="D195" s="110" t="s">
        <v>231</v>
      </c>
      <c r="E195" s="111" t="s">
        <v>323</v>
      </c>
      <c r="F195" s="112" t="s">
        <v>324</v>
      </c>
      <c r="G195" s="113" t="s">
        <v>129</v>
      </c>
      <c r="H195" s="114">
        <v>106.738</v>
      </c>
      <c r="I195" s="125"/>
      <c r="J195" s="128">
        <f t="shared" si="60"/>
        <v>0</v>
      </c>
      <c r="K195" s="112" t="s">
        <v>87</v>
      </c>
      <c r="L195" s="115"/>
      <c r="M195" s="116" t="s">
        <v>0</v>
      </c>
      <c r="N195" s="117" t="s">
        <v>26</v>
      </c>
      <c r="O195" s="28"/>
      <c r="P195" s="105">
        <f t="shared" si="61"/>
        <v>0</v>
      </c>
      <c r="Q195" s="105">
        <v>1.9E-3</v>
      </c>
      <c r="R195" s="105">
        <f t="shared" si="62"/>
        <v>0.20280219999999999</v>
      </c>
      <c r="S195" s="105">
        <v>0</v>
      </c>
      <c r="T195" s="106">
        <f t="shared" si="63"/>
        <v>0</v>
      </c>
      <c r="AR195" s="107" t="s">
        <v>214</v>
      </c>
      <c r="AT195" s="107" t="s">
        <v>231</v>
      </c>
      <c r="AU195" s="107" t="s">
        <v>89</v>
      </c>
      <c r="AY195" s="7" t="s">
        <v>81</v>
      </c>
      <c r="BE195" s="108">
        <f t="shared" si="64"/>
        <v>0</v>
      </c>
      <c r="BF195" s="108">
        <f t="shared" si="65"/>
        <v>0</v>
      </c>
      <c r="BG195" s="108">
        <f t="shared" si="66"/>
        <v>0</v>
      </c>
      <c r="BH195" s="108">
        <f t="shared" si="67"/>
        <v>0</v>
      </c>
      <c r="BI195" s="108">
        <f t="shared" si="68"/>
        <v>0</v>
      </c>
      <c r="BJ195" s="7" t="s">
        <v>89</v>
      </c>
      <c r="BK195" s="109">
        <f t="shared" si="69"/>
        <v>0</v>
      </c>
      <c r="BL195" s="7" t="s">
        <v>147</v>
      </c>
      <c r="BM195" s="107" t="s">
        <v>325</v>
      </c>
    </row>
    <row r="196" spans="2:65" s="1" customFormat="1" ht="16.5" customHeight="1" x14ac:dyDescent="0.2">
      <c r="B196" s="96"/>
      <c r="C196" s="110" t="s">
        <v>326</v>
      </c>
      <c r="D196" s="110" t="s">
        <v>231</v>
      </c>
      <c r="E196" s="111" t="s">
        <v>327</v>
      </c>
      <c r="F196" s="112" t="s">
        <v>328</v>
      </c>
      <c r="G196" s="113" t="s">
        <v>183</v>
      </c>
      <c r="H196" s="114">
        <v>291.44200000000001</v>
      </c>
      <c r="I196" s="125"/>
      <c r="J196" s="128">
        <f t="shared" si="60"/>
        <v>0</v>
      </c>
      <c r="K196" s="112" t="s">
        <v>0</v>
      </c>
      <c r="L196" s="115"/>
      <c r="M196" s="116" t="s">
        <v>0</v>
      </c>
      <c r="N196" s="117" t="s">
        <v>26</v>
      </c>
      <c r="O196" s="28"/>
      <c r="P196" s="105">
        <f t="shared" si="61"/>
        <v>0</v>
      </c>
      <c r="Q196" s="105">
        <v>1.4999999999999999E-4</v>
      </c>
      <c r="R196" s="105">
        <f t="shared" si="62"/>
        <v>4.37163E-2</v>
      </c>
      <c r="S196" s="105">
        <v>0</v>
      </c>
      <c r="T196" s="106">
        <f t="shared" si="63"/>
        <v>0</v>
      </c>
      <c r="AR196" s="107" t="s">
        <v>214</v>
      </c>
      <c r="AT196" s="107" t="s">
        <v>231</v>
      </c>
      <c r="AU196" s="107" t="s">
        <v>89</v>
      </c>
      <c r="AY196" s="7" t="s">
        <v>81</v>
      </c>
      <c r="BE196" s="108">
        <f t="shared" si="64"/>
        <v>0</v>
      </c>
      <c r="BF196" s="108">
        <f t="shared" si="65"/>
        <v>0</v>
      </c>
      <c r="BG196" s="108">
        <f t="shared" si="66"/>
        <v>0</v>
      </c>
      <c r="BH196" s="108">
        <f t="shared" si="67"/>
        <v>0</v>
      </c>
      <c r="BI196" s="108">
        <f t="shared" si="68"/>
        <v>0</v>
      </c>
      <c r="BJ196" s="7" t="s">
        <v>89</v>
      </c>
      <c r="BK196" s="109">
        <f t="shared" si="69"/>
        <v>0</v>
      </c>
      <c r="BL196" s="7" t="s">
        <v>147</v>
      </c>
      <c r="BM196" s="107" t="s">
        <v>329</v>
      </c>
    </row>
    <row r="197" spans="2:65" s="1" customFormat="1" ht="36" customHeight="1" x14ac:dyDescent="0.2">
      <c r="B197" s="96"/>
      <c r="C197" s="97" t="s">
        <v>330</v>
      </c>
      <c r="D197" s="97" t="s">
        <v>83</v>
      </c>
      <c r="E197" s="98" t="s">
        <v>331</v>
      </c>
      <c r="F197" s="99" t="s">
        <v>332</v>
      </c>
      <c r="G197" s="100" t="s">
        <v>333</v>
      </c>
      <c r="H197" s="101">
        <v>27.26</v>
      </c>
      <c r="I197" s="123"/>
      <c r="J197" s="126">
        <f t="shared" si="60"/>
        <v>0</v>
      </c>
      <c r="K197" s="99" t="s">
        <v>87</v>
      </c>
      <c r="L197" s="16"/>
      <c r="M197" s="103" t="s">
        <v>0</v>
      </c>
      <c r="N197" s="104" t="s">
        <v>26</v>
      </c>
      <c r="O197" s="28"/>
      <c r="P197" s="105">
        <f t="shared" si="61"/>
        <v>0</v>
      </c>
      <c r="Q197" s="105">
        <v>2.4000000000000001E-4</v>
      </c>
      <c r="R197" s="105">
        <f t="shared" si="62"/>
        <v>6.5424000000000003E-3</v>
      </c>
      <c r="S197" s="105">
        <v>0</v>
      </c>
      <c r="T197" s="106">
        <f t="shared" si="63"/>
        <v>0</v>
      </c>
      <c r="AR197" s="107" t="s">
        <v>147</v>
      </c>
      <c r="AT197" s="107" t="s">
        <v>83</v>
      </c>
      <c r="AU197" s="107" t="s">
        <v>89</v>
      </c>
      <c r="AY197" s="7" t="s">
        <v>81</v>
      </c>
      <c r="BE197" s="108">
        <f t="shared" si="64"/>
        <v>0</v>
      </c>
      <c r="BF197" s="108">
        <f t="shared" si="65"/>
        <v>0</v>
      </c>
      <c r="BG197" s="108">
        <f t="shared" si="66"/>
        <v>0</v>
      </c>
      <c r="BH197" s="108">
        <f t="shared" si="67"/>
        <v>0</v>
      </c>
      <c r="BI197" s="108">
        <f t="shared" si="68"/>
        <v>0</v>
      </c>
      <c r="BJ197" s="7" t="s">
        <v>89</v>
      </c>
      <c r="BK197" s="109">
        <f t="shared" si="69"/>
        <v>0</v>
      </c>
      <c r="BL197" s="7" t="s">
        <v>147</v>
      </c>
      <c r="BM197" s="107" t="s">
        <v>334</v>
      </c>
    </row>
    <row r="198" spans="2:65" s="1" customFormat="1" ht="36" customHeight="1" x14ac:dyDescent="0.2">
      <c r="B198" s="96"/>
      <c r="C198" s="97" t="s">
        <v>335</v>
      </c>
      <c r="D198" s="97" t="s">
        <v>83</v>
      </c>
      <c r="E198" s="98" t="s">
        <v>336</v>
      </c>
      <c r="F198" s="99" t="s">
        <v>337</v>
      </c>
      <c r="G198" s="100" t="s">
        <v>333</v>
      </c>
      <c r="H198" s="101">
        <v>13.25</v>
      </c>
      <c r="I198" s="123"/>
      <c r="J198" s="126">
        <f t="shared" si="60"/>
        <v>0</v>
      </c>
      <c r="K198" s="99" t="s">
        <v>87</v>
      </c>
      <c r="L198" s="16"/>
      <c r="M198" s="103" t="s">
        <v>0</v>
      </c>
      <c r="N198" s="104" t="s">
        <v>26</v>
      </c>
      <c r="O198" s="28"/>
      <c r="P198" s="105">
        <f t="shared" si="61"/>
        <v>0</v>
      </c>
      <c r="Q198" s="105">
        <v>2.3000000000000001E-4</v>
      </c>
      <c r="R198" s="105">
        <f t="shared" si="62"/>
        <v>3.0475000000000003E-3</v>
      </c>
      <c r="S198" s="105">
        <v>0</v>
      </c>
      <c r="T198" s="106">
        <f t="shared" si="63"/>
        <v>0</v>
      </c>
      <c r="AR198" s="107" t="s">
        <v>147</v>
      </c>
      <c r="AT198" s="107" t="s">
        <v>83</v>
      </c>
      <c r="AU198" s="107" t="s">
        <v>89</v>
      </c>
      <c r="AY198" s="7" t="s">
        <v>81</v>
      </c>
      <c r="BE198" s="108">
        <f t="shared" si="64"/>
        <v>0</v>
      </c>
      <c r="BF198" s="108">
        <f t="shared" si="65"/>
        <v>0</v>
      </c>
      <c r="BG198" s="108">
        <f t="shared" si="66"/>
        <v>0</v>
      </c>
      <c r="BH198" s="108">
        <f t="shared" si="67"/>
        <v>0</v>
      </c>
      <c r="BI198" s="108">
        <f t="shared" si="68"/>
        <v>0</v>
      </c>
      <c r="BJ198" s="7" t="s">
        <v>89</v>
      </c>
      <c r="BK198" s="109">
        <f t="shared" si="69"/>
        <v>0</v>
      </c>
      <c r="BL198" s="7" t="s">
        <v>147</v>
      </c>
      <c r="BM198" s="107" t="s">
        <v>338</v>
      </c>
    </row>
    <row r="199" spans="2:65" s="1" customFormat="1" ht="24" customHeight="1" x14ac:dyDescent="0.2">
      <c r="B199" s="96"/>
      <c r="C199" s="97" t="s">
        <v>339</v>
      </c>
      <c r="D199" s="97" t="s">
        <v>83</v>
      </c>
      <c r="E199" s="98" t="s">
        <v>340</v>
      </c>
      <c r="F199" s="99" t="s">
        <v>341</v>
      </c>
      <c r="G199" s="100" t="s">
        <v>129</v>
      </c>
      <c r="H199" s="101">
        <v>92.816000000000003</v>
      </c>
      <c r="I199" s="123"/>
      <c r="J199" s="126">
        <f t="shared" si="60"/>
        <v>0</v>
      </c>
      <c r="K199" s="99" t="s">
        <v>87</v>
      </c>
      <c r="L199" s="16"/>
      <c r="M199" s="103" t="s">
        <v>0</v>
      </c>
      <c r="N199" s="104" t="s">
        <v>26</v>
      </c>
      <c r="O199" s="28"/>
      <c r="P199" s="105">
        <f t="shared" si="61"/>
        <v>0</v>
      </c>
      <c r="Q199" s="105">
        <v>0</v>
      </c>
      <c r="R199" s="105">
        <f t="shared" si="62"/>
        <v>0</v>
      </c>
      <c r="S199" s="105">
        <v>0</v>
      </c>
      <c r="T199" s="106">
        <f t="shared" si="63"/>
        <v>0</v>
      </c>
      <c r="AR199" s="107" t="s">
        <v>147</v>
      </c>
      <c r="AT199" s="107" t="s">
        <v>83</v>
      </c>
      <c r="AU199" s="107" t="s">
        <v>89</v>
      </c>
      <c r="AY199" s="7" t="s">
        <v>81</v>
      </c>
      <c r="BE199" s="108">
        <f t="shared" si="64"/>
        <v>0</v>
      </c>
      <c r="BF199" s="108">
        <f t="shared" si="65"/>
        <v>0</v>
      </c>
      <c r="BG199" s="108">
        <f t="shared" si="66"/>
        <v>0</v>
      </c>
      <c r="BH199" s="108">
        <f t="shared" si="67"/>
        <v>0</v>
      </c>
      <c r="BI199" s="108">
        <f t="shared" si="68"/>
        <v>0</v>
      </c>
      <c r="BJ199" s="7" t="s">
        <v>89</v>
      </c>
      <c r="BK199" s="109">
        <f t="shared" si="69"/>
        <v>0</v>
      </c>
      <c r="BL199" s="7" t="s">
        <v>147</v>
      </c>
      <c r="BM199" s="107" t="s">
        <v>342</v>
      </c>
    </row>
    <row r="200" spans="2:65" s="1" customFormat="1" ht="16.5" customHeight="1" x14ac:dyDescent="0.2">
      <c r="B200" s="96"/>
      <c r="C200" s="110" t="s">
        <v>343</v>
      </c>
      <c r="D200" s="110" t="s">
        <v>231</v>
      </c>
      <c r="E200" s="111" t="s">
        <v>344</v>
      </c>
      <c r="F200" s="112" t="s">
        <v>345</v>
      </c>
      <c r="G200" s="113" t="s">
        <v>129</v>
      </c>
      <c r="H200" s="114">
        <v>106.738</v>
      </c>
      <c r="I200" s="125"/>
      <c r="J200" s="128">
        <f t="shared" si="60"/>
        <v>0</v>
      </c>
      <c r="K200" s="112" t="s">
        <v>87</v>
      </c>
      <c r="L200" s="115"/>
      <c r="M200" s="116" t="s">
        <v>0</v>
      </c>
      <c r="N200" s="117" t="s">
        <v>26</v>
      </c>
      <c r="O200" s="28"/>
      <c r="P200" s="105">
        <f t="shared" si="61"/>
        <v>0</v>
      </c>
      <c r="Q200" s="105">
        <v>4.0000000000000002E-4</v>
      </c>
      <c r="R200" s="105">
        <f t="shared" si="62"/>
        <v>4.2695200000000003E-2</v>
      </c>
      <c r="S200" s="105">
        <v>0</v>
      </c>
      <c r="T200" s="106">
        <f t="shared" si="63"/>
        <v>0</v>
      </c>
      <c r="AR200" s="107" t="s">
        <v>214</v>
      </c>
      <c r="AT200" s="107" t="s">
        <v>231</v>
      </c>
      <c r="AU200" s="107" t="s">
        <v>89</v>
      </c>
      <c r="AY200" s="7" t="s">
        <v>81</v>
      </c>
      <c r="BE200" s="108">
        <f t="shared" si="64"/>
        <v>0</v>
      </c>
      <c r="BF200" s="108">
        <f t="shared" si="65"/>
        <v>0</v>
      </c>
      <c r="BG200" s="108">
        <f t="shared" si="66"/>
        <v>0</v>
      </c>
      <c r="BH200" s="108">
        <f t="shared" si="67"/>
        <v>0</v>
      </c>
      <c r="BI200" s="108">
        <f t="shared" si="68"/>
        <v>0</v>
      </c>
      <c r="BJ200" s="7" t="s">
        <v>89</v>
      </c>
      <c r="BK200" s="109">
        <f t="shared" si="69"/>
        <v>0</v>
      </c>
      <c r="BL200" s="7" t="s">
        <v>147</v>
      </c>
      <c r="BM200" s="107" t="s">
        <v>346</v>
      </c>
    </row>
    <row r="201" spans="2:65" s="1" customFormat="1" ht="24" customHeight="1" x14ac:dyDescent="0.2">
      <c r="B201" s="96"/>
      <c r="C201" s="97" t="s">
        <v>347</v>
      </c>
      <c r="D201" s="97" t="s">
        <v>83</v>
      </c>
      <c r="E201" s="98" t="s">
        <v>348</v>
      </c>
      <c r="F201" s="99" t="s">
        <v>349</v>
      </c>
      <c r="G201" s="100" t="s">
        <v>314</v>
      </c>
      <c r="H201" s="102"/>
      <c r="I201" s="123"/>
      <c r="J201" s="126">
        <f t="shared" si="60"/>
        <v>0</v>
      </c>
      <c r="K201" s="99" t="s">
        <v>87</v>
      </c>
      <c r="L201" s="16"/>
      <c r="M201" s="103" t="s">
        <v>0</v>
      </c>
      <c r="N201" s="104" t="s">
        <v>26</v>
      </c>
      <c r="O201" s="28"/>
      <c r="P201" s="105">
        <f t="shared" si="61"/>
        <v>0</v>
      </c>
      <c r="Q201" s="105">
        <v>0</v>
      </c>
      <c r="R201" s="105">
        <f t="shared" si="62"/>
        <v>0</v>
      </c>
      <c r="S201" s="105">
        <v>0</v>
      </c>
      <c r="T201" s="106">
        <f t="shared" si="63"/>
        <v>0</v>
      </c>
      <c r="AR201" s="107" t="s">
        <v>147</v>
      </c>
      <c r="AT201" s="107" t="s">
        <v>83</v>
      </c>
      <c r="AU201" s="107" t="s">
        <v>89</v>
      </c>
      <c r="AY201" s="7" t="s">
        <v>81</v>
      </c>
      <c r="BE201" s="108">
        <f t="shared" si="64"/>
        <v>0</v>
      </c>
      <c r="BF201" s="108">
        <f t="shared" si="65"/>
        <v>0</v>
      </c>
      <c r="BG201" s="108">
        <f t="shared" si="66"/>
        <v>0</v>
      </c>
      <c r="BH201" s="108">
        <f t="shared" si="67"/>
        <v>0</v>
      </c>
      <c r="BI201" s="108">
        <f t="shared" si="68"/>
        <v>0</v>
      </c>
      <c r="BJ201" s="7" t="s">
        <v>89</v>
      </c>
      <c r="BK201" s="109">
        <f t="shared" si="69"/>
        <v>0</v>
      </c>
      <c r="BL201" s="7" t="s">
        <v>147</v>
      </c>
      <c r="BM201" s="107" t="s">
        <v>350</v>
      </c>
    </row>
    <row r="202" spans="2:65" s="6" customFormat="1" ht="22.9" customHeight="1" x14ac:dyDescent="0.2">
      <c r="B202" s="85"/>
      <c r="D202" s="86" t="s">
        <v>42</v>
      </c>
      <c r="E202" s="95" t="s">
        <v>351</v>
      </c>
      <c r="F202" s="95" t="s">
        <v>352</v>
      </c>
      <c r="I202" s="124"/>
      <c r="J202" s="127">
        <f>BK202</f>
        <v>0</v>
      </c>
      <c r="L202" s="85"/>
      <c r="M202" s="89"/>
      <c r="N202" s="90"/>
      <c r="O202" s="90"/>
      <c r="P202" s="91">
        <f>SUM(P203:P207)</f>
        <v>0</v>
      </c>
      <c r="Q202" s="90"/>
      <c r="R202" s="91">
        <f>SUM(R203:R207)</f>
        <v>3.0982541600000002</v>
      </c>
      <c r="S202" s="90"/>
      <c r="T202" s="92">
        <f>SUM(T203:T207)</f>
        <v>0</v>
      </c>
      <c r="AR202" s="86" t="s">
        <v>89</v>
      </c>
      <c r="AT202" s="93" t="s">
        <v>42</v>
      </c>
      <c r="AU202" s="93" t="s">
        <v>44</v>
      </c>
      <c r="AY202" s="86" t="s">
        <v>81</v>
      </c>
      <c r="BK202" s="94">
        <f>SUM(BK203:BK207)</f>
        <v>0</v>
      </c>
    </row>
    <row r="203" spans="2:65" s="1" customFormat="1" ht="24" customHeight="1" x14ac:dyDescent="0.2">
      <c r="B203" s="96"/>
      <c r="C203" s="97" t="s">
        <v>353</v>
      </c>
      <c r="D203" s="97" t="s">
        <v>83</v>
      </c>
      <c r="E203" s="98" t="s">
        <v>354</v>
      </c>
      <c r="F203" s="99" t="s">
        <v>355</v>
      </c>
      <c r="G203" s="100" t="s">
        <v>333</v>
      </c>
      <c r="H203" s="101">
        <v>138.66</v>
      </c>
      <c r="I203" s="123"/>
      <c r="J203" s="126">
        <f>ROUND(I203*H203,3)</f>
        <v>0</v>
      </c>
      <c r="K203" s="99" t="s">
        <v>87</v>
      </c>
      <c r="L203" s="16"/>
      <c r="M203" s="103" t="s">
        <v>0</v>
      </c>
      <c r="N203" s="104" t="s">
        <v>26</v>
      </c>
      <c r="O203" s="28"/>
      <c r="P203" s="105">
        <f>O203*H203</f>
        <v>0</v>
      </c>
      <c r="Q203" s="105">
        <v>2.5999999999999998E-4</v>
      </c>
      <c r="R203" s="105">
        <f>Q203*H203</f>
        <v>3.6051599999999996E-2</v>
      </c>
      <c r="S203" s="105">
        <v>0</v>
      </c>
      <c r="T203" s="106">
        <f>S203*H203</f>
        <v>0</v>
      </c>
      <c r="AR203" s="107" t="s">
        <v>147</v>
      </c>
      <c r="AT203" s="107" t="s">
        <v>83</v>
      </c>
      <c r="AU203" s="107" t="s">
        <v>89</v>
      </c>
      <c r="AY203" s="7" t="s">
        <v>81</v>
      </c>
      <c r="BE203" s="108">
        <f>IF(N203="základná",J203,0)</f>
        <v>0</v>
      </c>
      <c r="BF203" s="108">
        <f>IF(N203="znížená",J203,0)</f>
        <v>0</v>
      </c>
      <c r="BG203" s="108">
        <f>IF(N203="zákl. prenesená",J203,0)</f>
        <v>0</v>
      </c>
      <c r="BH203" s="108">
        <f>IF(N203="zníž. prenesená",J203,0)</f>
        <v>0</v>
      </c>
      <c r="BI203" s="108">
        <f>IF(N203="nulová",J203,0)</f>
        <v>0</v>
      </c>
      <c r="BJ203" s="7" t="s">
        <v>89</v>
      </c>
      <c r="BK203" s="109">
        <f>ROUND(I203*H203,3)</f>
        <v>0</v>
      </c>
      <c r="BL203" s="7" t="s">
        <v>147</v>
      </c>
      <c r="BM203" s="107" t="s">
        <v>356</v>
      </c>
    </row>
    <row r="204" spans="2:65" s="1" customFormat="1" ht="16.5" customHeight="1" x14ac:dyDescent="0.2">
      <c r="B204" s="96"/>
      <c r="C204" s="110" t="s">
        <v>357</v>
      </c>
      <c r="D204" s="110" t="s">
        <v>231</v>
      </c>
      <c r="E204" s="111" t="s">
        <v>358</v>
      </c>
      <c r="F204" s="112" t="s">
        <v>359</v>
      </c>
      <c r="G204" s="113" t="s">
        <v>86</v>
      </c>
      <c r="H204" s="114">
        <v>3.37</v>
      </c>
      <c r="I204" s="125"/>
      <c r="J204" s="128">
        <f>ROUND(I204*H204,3)</f>
        <v>0</v>
      </c>
      <c r="K204" s="112" t="s">
        <v>0</v>
      </c>
      <c r="L204" s="115"/>
      <c r="M204" s="116" t="s">
        <v>0</v>
      </c>
      <c r="N204" s="117" t="s">
        <v>26</v>
      </c>
      <c r="O204" s="28"/>
      <c r="P204" s="105">
        <f>O204*H204</f>
        <v>0</v>
      </c>
      <c r="Q204" s="105">
        <v>0.55000000000000004</v>
      </c>
      <c r="R204" s="105">
        <f>Q204*H204</f>
        <v>1.8535000000000001</v>
      </c>
      <c r="S204" s="105">
        <v>0</v>
      </c>
      <c r="T204" s="106">
        <f>S204*H204</f>
        <v>0</v>
      </c>
      <c r="AR204" s="107" t="s">
        <v>214</v>
      </c>
      <c r="AT204" s="107" t="s">
        <v>231</v>
      </c>
      <c r="AU204" s="107" t="s">
        <v>89</v>
      </c>
      <c r="AY204" s="7" t="s">
        <v>81</v>
      </c>
      <c r="BE204" s="108">
        <f>IF(N204="základná",J204,0)</f>
        <v>0</v>
      </c>
      <c r="BF204" s="108">
        <f>IF(N204="znížená",J204,0)</f>
        <v>0</v>
      </c>
      <c r="BG204" s="108">
        <f>IF(N204="zákl. prenesená",J204,0)</f>
        <v>0</v>
      </c>
      <c r="BH204" s="108">
        <f>IF(N204="zníž. prenesená",J204,0)</f>
        <v>0</v>
      </c>
      <c r="BI204" s="108">
        <f>IF(N204="nulová",J204,0)</f>
        <v>0</v>
      </c>
      <c r="BJ204" s="7" t="s">
        <v>89</v>
      </c>
      <c r="BK204" s="109">
        <f>ROUND(I204*H204,3)</f>
        <v>0</v>
      </c>
      <c r="BL204" s="7" t="s">
        <v>147</v>
      </c>
      <c r="BM204" s="107" t="s">
        <v>360</v>
      </c>
    </row>
    <row r="205" spans="2:65" s="1" customFormat="1" ht="36" customHeight="1" x14ac:dyDescent="0.2">
      <c r="B205" s="96"/>
      <c r="C205" s="97" t="s">
        <v>361</v>
      </c>
      <c r="D205" s="97" t="s">
        <v>83</v>
      </c>
      <c r="E205" s="98" t="s">
        <v>362</v>
      </c>
      <c r="F205" s="99" t="s">
        <v>363</v>
      </c>
      <c r="G205" s="100" t="s">
        <v>86</v>
      </c>
      <c r="H205" s="101">
        <v>3.0640000000000001</v>
      </c>
      <c r="I205" s="123"/>
      <c r="J205" s="126">
        <f>ROUND(I205*H205,3)</f>
        <v>0</v>
      </c>
      <c r="K205" s="99" t="s">
        <v>87</v>
      </c>
      <c r="L205" s="16"/>
      <c r="M205" s="103" t="s">
        <v>0</v>
      </c>
      <c r="N205" s="104" t="s">
        <v>26</v>
      </c>
      <c r="O205" s="28"/>
      <c r="P205" s="105">
        <f>O205*H205</f>
        <v>0</v>
      </c>
      <c r="Q205" s="105">
        <v>2.3099999999999999E-2</v>
      </c>
      <c r="R205" s="105">
        <f>Q205*H205</f>
        <v>7.0778400000000005E-2</v>
      </c>
      <c r="S205" s="105">
        <v>0</v>
      </c>
      <c r="T205" s="106">
        <f>S205*H205</f>
        <v>0</v>
      </c>
      <c r="AR205" s="107" t="s">
        <v>147</v>
      </c>
      <c r="AT205" s="107" t="s">
        <v>83</v>
      </c>
      <c r="AU205" s="107" t="s">
        <v>89</v>
      </c>
      <c r="AY205" s="7" t="s">
        <v>81</v>
      </c>
      <c r="BE205" s="108">
        <f>IF(N205="základná",J205,0)</f>
        <v>0</v>
      </c>
      <c r="BF205" s="108">
        <f>IF(N205="znížená",J205,0)</f>
        <v>0</v>
      </c>
      <c r="BG205" s="108">
        <f>IF(N205="zákl. prenesená",J205,0)</f>
        <v>0</v>
      </c>
      <c r="BH205" s="108">
        <f>IF(N205="zníž. prenesená",J205,0)</f>
        <v>0</v>
      </c>
      <c r="BI205" s="108">
        <f>IF(N205="nulová",J205,0)</f>
        <v>0</v>
      </c>
      <c r="BJ205" s="7" t="s">
        <v>89</v>
      </c>
      <c r="BK205" s="109">
        <f>ROUND(I205*H205,3)</f>
        <v>0</v>
      </c>
      <c r="BL205" s="7" t="s">
        <v>147</v>
      </c>
      <c r="BM205" s="107" t="s">
        <v>364</v>
      </c>
    </row>
    <row r="206" spans="2:65" s="1" customFormat="1" ht="24" customHeight="1" x14ac:dyDescent="0.2">
      <c r="B206" s="96"/>
      <c r="C206" s="97" t="s">
        <v>365</v>
      </c>
      <c r="D206" s="97" t="s">
        <v>83</v>
      </c>
      <c r="E206" s="98" t="s">
        <v>366</v>
      </c>
      <c r="F206" s="99" t="s">
        <v>367</v>
      </c>
      <c r="G206" s="100" t="s">
        <v>129</v>
      </c>
      <c r="H206" s="101">
        <v>92.816000000000003</v>
      </c>
      <c r="I206" s="123"/>
      <c r="J206" s="126">
        <f>ROUND(I206*H206,3)</f>
        <v>0</v>
      </c>
      <c r="K206" s="99" t="s">
        <v>87</v>
      </c>
      <c r="L206" s="16"/>
      <c r="M206" s="103" t="s">
        <v>0</v>
      </c>
      <c r="N206" s="104" t="s">
        <v>26</v>
      </c>
      <c r="O206" s="28"/>
      <c r="P206" s="105">
        <f>O206*H206</f>
        <v>0</v>
      </c>
      <c r="Q206" s="105">
        <v>1.226E-2</v>
      </c>
      <c r="R206" s="105">
        <f>Q206*H206</f>
        <v>1.1379241600000001</v>
      </c>
      <c r="S206" s="105">
        <v>0</v>
      </c>
      <c r="T206" s="106">
        <f>S206*H206</f>
        <v>0</v>
      </c>
      <c r="AR206" s="107" t="s">
        <v>147</v>
      </c>
      <c r="AT206" s="107" t="s">
        <v>83</v>
      </c>
      <c r="AU206" s="107" t="s">
        <v>89</v>
      </c>
      <c r="AY206" s="7" t="s">
        <v>81</v>
      </c>
      <c r="BE206" s="108">
        <f>IF(N206="základná",J206,0)</f>
        <v>0</v>
      </c>
      <c r="BF206" s="108">
        <f>IF(N206="znížená",J206,0)</f>
        <v>0</v>
      </c>
      <c r="BG206" s="108">
        <f>IF(N206="zákl. prenesená",J206,0)</f>
        <v>0</v>
      </c>
      <c r="BH206" s="108">
        <f>IF(N206="zníž. prenesená",J206,0)</f>
        <v>0</v>
      </c>
      <c r="BI206" s="108">
        <f>IF(N206="nulová",J206,0)</f>
        <v>0</v>
      </c>
      <c r="BJ206" s="7" t="s">
        <v>89</v>
      </c>
      <c r="BK206" s="109">
        <f>ROUND(I206*H206,3)</f>
        <v>0</v>
      </c>
      <c r="BL206" s="7" t="s">
        <v>147</v>
      </c>
      <c r="BM206" s="107" t="s">
        <v>368</v>
      </c>
    </row>
    <row r="207" spans="2:65" s="1" customFormat="1" ht="24" customHeight="1" x14ac:dyDescent="0.2">
      <c r="B207" s="96"/>
      <c r="C207" s="97" t="s">
        <v>369</v>
      </c>
      <c r="D207" s="97" t="s">
        <v>83</v>
      </c>
      <c r="E207" s="98" t="s">
        <v>370</v>
      </c>
      <c r="F207" s="99" t="s">
        <v>371</v>
      </c>
      <c r="G207" s="100" t="s">
        <v>314</v>
      </c>
      <c r="H207" s="102"/>
      <c r="I207" s="123"/>
      <c r="J207" s="126">
        <f>ROUND(I207*H207,3)</f>
        <v>0</v>
      </c>
      <c r="K207" s="99" t="s">
        <v>87</v>
      </c>
      <c r="L207" s="16"/>
      <c r="M207" s="103" t="s">
        <v>0</v>
      </c>
      <c r="N207" s="104" t="s">
        <v>26</v>
      </c>
      <c r="O207" s="28"/>
      <c r="P207" s="105">
        <f>O207*H207</f>
        <v>0</v>
      </c>
      <c r="Q207" s="105">
        <v>0</v>
      </c>
      <c r="R207" s="105">
        <f>Q207*H207</f>
        <v>0</v>
      </c>
      <c r="S207" s="105">
        <v>0</v>
      </c>
      <c r="T207" s="106">
        <f>S207*H207</f>
        <v>0</v>
      </c>
      <c r="AR207" s="107" t="s">
        <v>147</v>
      </c>
      <c r="AT207" s="107" t="s">
        <v>83</v>
      </c>
      <c r="AU207" s="107" t="s">
        <v>89</v>
      </c>
      <c r="AY207" s="7" t="s">
        <v>81</v>
      </c>
      <c r="BE207" s="108">
        <f>IF(N207="základná",J207,0)</f>
        <v>0</v>
      </c>
      <c r="BF207" s="108">
        <f>IF(N207="znížená",J207,0)</f>
        <v>0</v>
      </c>
      <c r="BG207" s="108">
        <f>IF(N207="zákl. prenesená",J207,0)</f>
        <v>0</v>
      </c>
      <c r="BH207" s="108">
        <f>IF(N207="zníž. prenesená",J207,0)</f>
        <v>0</v>
      </c>
      <c r="BI207" s="108">
        <f>IF(N207="nulová",J207,0)</f>
        <v>0</v>
      </c>
      <c r="BJ207" s="7" t="s">
        <v>89</v>
      </c>
      <c r="BK207" s="109">
        <f>ROUND(I207*H207,3)</f>
        <v>0</v>
      </c>
      <c r="BL207" s="7" t="s">
        <v>147</v>
      </c>
      <c r="BM207" s="107" t="s">
        <v>372</v>
      </c>
    </row>
    <row r="208" spans="2:65" s="6" customFormat="1" ht="22.9" customHeight="1" x14ac:dyDescent="0.2">
      <c r="B208" s="85"/>
      <c r="D208" s="86" t="s">
        <v>42</v>
      </c>
      <c r="E208" s="95" t="s">
        <v>373</v>
      </c>
      <c r="F208" s="95" t="s">
        <v>374</v>
      </c>
      <c r="I208" s="124"/>
      <c r="J208" s="127">
        <f>BK208</f>
        <v>0</v>
      </c>
      <c r="L208" s="85"/>
      <c r="M208" s="89"/>
      <c r="N208" s="90"/>
      <c r="O208" s="90"/>
      <c r="P208" s="91">
        <f>SUM(P209:P210)</f>
        <v>0</v>
      </c>
      <c r="Q208" s="90"/>
      <c r="R208" s="91">
        <f>SUM(R209:R210)</f>
        <v>0</v>
      </c>
      <c r="S208" s="90"/>
      <c r="T208" s="92">
        <f>SUM(T209:T210)</f>
        <v>0</v>
      </c>
      <c r="AR208" s="86" t="s">
        <v>89</v>
      </c>
      <c r="AT208" s="93" t="s">
        <v>42</v>
      </c>
      <c r="AU208" s="93" t="s">
        <v>44</v>
      </c>
      <c r="AY208" s="86" t="s">
        <v>81</v>
      </c>
      <c r="BK208" s="94">
        <f>SUM(BK209:BK210)</f>
        <v>0</v>
      </c>
    </row>
    <row r="209" spans="2:65" s="1" customFormat="1" ht="24" customHeight="1" x14ac:dyDescent="0.2">
      <c r="B209" s="96"/>
      <c r="C209" s="97" t="s">
        <v>375</v>
      </c>
      <c r="D209" s="97" t="s">
        <v>83</v>
      </c>
      <c r="E209" s="98" t="s">
        <v>376</v>
      </c>
      <c r="F209" s="99" t="s">
        <v>377</v>
      </c>
      <c r="G209" s="100" t="s">
        <v>333</v>
      </c>
      <c r="H209" s="101">
        <v>3.6</v>
      </c>
      <c r="I209" s="123"/>
      <c r="J209" s="126">
        <f>ROUND(I209*H209,3)</f>
        <v>0</v>
      </c>
      <c r="K209" s="99" t="s">
        <v>0</v>
      </c>
      <c r="L209" s="16"/>
      <c r="M209" s="103" t="s">
        <v>0</v>
      </c>
      <c r="N209" s="104" t="s">
        <v>26</v>
      </c>
      <c r="O209" s="28"/>
      <c r="P209" s="105">
        <f>O209*H209</f>
        <v>0</v>
      </c>
      <c r="Q209" s="105">
        <v>0</v>
      </c>
      <c r="R209" s="105">
        <f>Q209*H209</f>
        <v>0</v>
      </c>
      <c r="S209" s="105">
        <v>0</v>
      </c>
      <c r="T209" s="106">
        <f>S209*H209</f>
        <v>0</v>
      </c>
      <c r="AR209" s="107" t="s">
        <v>147</v>
      </c>
      <c r="AT209" s="107" t="s">
        <v>83</v>
      </c>
      <c r="AU209" s="107" t="s">
        <v>89</v>
      </c>
      <c r="AY209" s="7" t="s">
        <v>81</v>
      </c>
      <c r="BE209" s="108">
        <f>IF(N209="základná",J209,0)</f>
        <v>0</v>
      </c>
      <c r="BF209" s="108">
        <f>IF(N209="znížená",J209,0)</f>
        <v>0</v>
      </c>
      <c r="BG209" s="108">
        <f>IF(N209="zákl. prenesená",J209,0)</f>
        <v>0</v>
      </c>
      <c r="BH209" s="108">
        <f>IF(N209="zníž. prenesená",J209,0)</f>
        <v>0</v>
      </c>
      <c r="BI209" s="108">
        <f>IF(N209="nulová",J209,0)</f>
        <v>0</v>
      </c>
      <c r="BJ209" s="7" t="s">
        <v>89</v>
      </c>
      <c r="BK209" s="109">
        <f>ROUND(I209*H209,3)</f>
        <v>0</v>
      </c>
      <c r="BL209" s="7" t="s">
        <v>147</v>
      </c>
      <c r="BM209" s="107" t="s">
        <v>378</v>
      </c>
    </row>
    <row r="210" spans="2:65" s="1" customFormat="1" ht="24" customHeight="1" x14ac:dyDescent="0.2">
      <c r="B210" s="96"/>
      <c r="C210" s="97" t="s">
        <v>379</v>
      </c>
      <c r="D210" s="97" t="s">
        <v>83</v>
      </c>
      <c r="E210" s="98" t="s">
        <v>380</v>
      </c>
      <c r="F210" s="99" t="s">
        <v>381</v>
      </c>
      <c r="G210" s="100" t="s">
        <v>314</v>
      </c>
      <c r="H210" s="102"/>
      <c r="I210" s="123"/>
      <c r="J210" s="126">
        <f>ROUND(I210*H210,3)</f>
        <v>0</v>
      </c>
      <c r="K210" s="99" t="s">
        <v>87</v>
      </c>
      <c r="L210" s="16"/>
      <c r="M210" s="103" t="s">
        <v>0</v>
      </c>
      <c r="N210" s="104" t="s">
        <v>26</v>
      </c>
      <c r="O210" s="28"/>
      <c r="P210" s="105">
        <f>O210*H210</f>
        <v>0</v>
      </c>
      <c r="Q210" s="105">
        <v>0</v>
      </c>
      <c r="R210" s="105">
        <f>Q210*H210</f>
        <v>0</v>
      </c>
      <c r="S210" s="105">
        <v>0</v>
      </c>
      <c r="T210" s="106">
        <f>S210*H210</f>
        <v>0</v>
      </c>
      <c r="AR210" s="107" t="s">
        <v>147</v>
      </c>
      <c r="AT210" s="107" t="s">
        <v>83</v>
      </c>
      <c r="AU210" s="107" t="s">
        <v>89</v>
      </c>
      <c r="AY210" s="7" t="s">
        <v>81</v>
      </c>
      <c r="BE210" s="108">
        <f>IF(N210="základná",J210,0)</f>
        <v>0</v>
      </c>
      <c r="BF210" s="108">
        <f>IF(N210="znížená",J210,0)</f>
        <v>0</v>
      </c>
      <c r="BG210" s="108">
        <f>IF(N210="zákl. prenesená",J210,0)</f>
        <v>0</v>
      </c>
      <c r="BH210" s="108">
        <f>IF(N210="zníž. prenesená",J210,0)</f>
        <v>0</v>
      </c>
      <c r="BI210" s="108">
        <f>IF(N210="nulová",J210,0)</f>
        <v>0</v>
      </c>
      <c r="BJ210" s="7" t="s">
        <v>89</v>
      </c>
      <c r="BK210" s="109">
        <f>ROUND(I210*H210,3)</f>
        <v>0</v>
      </c>
      <c r="BL210" s="7" t="s">
        <v>147</v>
      </c>
      <c r="BM210" s="107" t="s">
        <v>382</v>
      </c>
    </row>
    <row r="211" spans="2:65" s="6" customFormat="1" ht="22.9" customHeight="1" x14ac:dyDescent="0.2">
      <c r="B211" s="85"/>
      <c r="D211" s="86" t="s">
        <v>42</v>
      </c>
      <c r="E211" s="95" t="s">
        <v>383</v>
      </c>
      <c r="F211" s="95" t="s">
        <v>384</v>
      </c>
      <c r="I211" s="124"/>
      <c r="J211" s="127">
        <f>BK211</f>
        <v>0</v>
      </c>
      <c r="L211" s="85"/>
      <c r="M211" s="89"/>
      <c r="N211" s="90"/>
      <c r="O211" s="90"/>
      <c r="P211" s="91">
        <f>P212</f>
        <v>0</v>
      </c>
      <c r="Q211" s="90"/>
      <c r="R211" s="91">
        <f>R212</f>
        <v>3.0864320000000001E-2</v>
      </c>
      <c r="S211" s="90"/>
      <c r="T211" s="92">
        <f>T212</f>
        <v>0</v>
      </c>
      <c r="AR211" s="86" t="s">
        <v>89</v>
      </c>
      <c r="AT211" s="93" t="s">
        <v>42</v>
      </c>
      <c r="AU211" s="93" t="s">
        <v>44</v>
      </c>
      <c r="AY211" s="86" t="s">
        <v>81</v>
      </c>
      <c r="BK211" s="94">
        <f>BK212</f>
        <v>0</v>
      </c>
    </row>
    <row r="212" spans="2:65" s="1" customFormat="1" ht="24" customHeight="1" x14ac:dyDescent="0.2">
      <c r="B212" s="96"/>
      <c r="C212" s="97" t="s">
        <v>385</v>
      </c>
      <c r="D212" s="97" t="s">
        <v>83</v>
      </c>
      <c r="E212" s="98" t="s">
        <v>386</v>
      </c>
      <c r="F212" s="99" t="s">
        <v>387</v>
      </c>
      <c r="G212" s="100" t="s">
        <v>129</v>
      </c>
      <c r="H212" s="101">
        <v>96.450999999999993</v>
      </c>
      <c r="I212" s="123"/>
      <c r="J212" s="126">
        <f>ROUND(I212*H212,3)</f>
        <v>0</v>
      </c>
      <c r="K212" s="99" t="s">
        <v>87</v>
      </c>
      <c r="L212" s="16"/>
      <c r="M212" s="118" t="s">
        <v>0</v>
      </c>
      <c r="N212" s="119" t="s">
        <v>26</v>
      </c>
      <c r="O212" s="120"/>
      <c r="P212" s="121">
        <f>O212*H212</f>
        <v>0</v>
      </c>
      <c r="Q212" s="121">
        <v>3.2000000000000003E-4</v>
      </c>
      <c r="R212" s="121">
        <f>Q212*H212</f>
        <v>3.0864320000000001E-2</v>
      </c>
      <c r="S212" s="121">
        <v>0</v>
      </c>
      <c r="T212" s="122">
        <f>S212*H212</f>
        <v>0</v>
      </c>
      <c r="AR212" s="107" t="s">
        <v>147</v>
      </c>
      <c r="AT212" s="107" t="s">
        <v>83</v>
      </c>
      <c r="AU212" s="107" t="s">
        <v>89</v>
      </c>
      <c r="AY212" s="7" t="s">
        <v>81</v>
      </c>
      <c r="BE212" s="108">
        <f>IF(N212="základná",J212,0)</f>
        <v>0</v>
      </c>
      <c r="BF212" s="108">
        <f>IF(N212="znížená",J212,0)</f>
        <v>0</v>
      </c>
      <c r="BG212" s="108">
        <f>IF(N212="zákl. prenesená",J212,0)</f>
        <v>0</v>
      </c>
      <c r="BH212" s="108">
        <f>IF(N212="zníž. prenesená",J212,0)</f>
        <v>0</v>
      </c>
      <c r="BI212" s="108">
        <f>IF(N212="nulová",J212,0)</f>
        <v>0</v>
      </c>
      <c r="BJ212" s="7" t="s">
        <v>89</v>
      </c>
      <c r="BK212" s="109">
        <f>ROUND(I212*H212,3)</f>
        <v>0</v>
      </c>
      <c r="BL212" s="7" t="s">
        <v>147</v>
      </c>
      <c r="BM212" s="107" t="s">
        <v>388</v>
      </c>
    </row>
    <row r="213" spans="2:65" s="1" customFormat="1" ht="6.95" customHeight="1" x14ac:dyDescent="0.2">
      <c r="B213" s="22"/>
      <c r="C213" s="23"/>
      <c r="D213" s="23"/>
      <c r="E213" s="23"/>
      <c r="F213" s="23"/>
      <c r="G213" s="23"/>
      <c r="H213" s="23"/>
      <c r="I213" s="60"/>
      <c r="J213" s="23"/>
      <c r="K213" s="23"/>
      <c r="L213" s="16"/>
    </row>
  </sheetData>
  <autoFilter ref="C128:K212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01 - Požiarna zbrojnica -...</vt:lpstr>
      <vt:lpstr>'01 - Požiarna zbrojnica -...'!Názvy_tlače</vt:lpstr>
      <vt:lpstr>'01 - Požiarna zbrojnica -...'!Oblasť_tlače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ludmila-PC\ludmila</dc:creator>
  <cp:lastModifiedBy>JUNEKOVÁ Monika</cp:lastModifiedBy>
  <dcterms:created xsi:type="dcterms:W3CDTF">2019-06-18T15:55:53Z</dcterms:created>
  <dcterms:modified xsi:type="dcterms:W3CDTF">2020-07-14T08:50:35Z</dcterms:modified>
</cp:coreProperties>
</file>